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24.10.2017" sheetId="1" r:id="rId1"/>
  </sheets>
  <definedNames>
    <definedName name="_xlnm._FilterDatabase" localSheetId="0" hidden="1">'24.10.2017'!$A$4:$AW$95</definedName>
  </definedNames>
  <calcPr calcId="145621"/>
</workbook>
</file>

<file path=xl/calcChain.xml><?xml version="1.0" encoding="utf-8"?>
<calcChain xmlns="http://schemas.openxmlformats.org/spreadsheetml/2006/main">
  <c r="AM95" i="1" l="1"/>
  <c r="AN95" i="1" s="1"/>
  <c r="AJ95" i="1"/>
  <c r="AK95" i="1" s="1"/>
  <c r="AG95" i="1"/>
  <c r="AH95" i="1" s="1"/>
  <c r="AD95" i="1"/>
  <c r="AB95" i="1"/>
  <c r="Z95" i="1"/>
  <c r="X95" i="1"/>
  <c r="V95" i="1"/>
  <c r="AE95" i="1" s="1"/>
  <c r="S95" i="1"/>
  <c r="P95" i="1"/>
  <c r="N95" i="1"/>
  <c r="K95" i="1"/>
  <c r="H95" i="1"/>
  <c r="C95" i="1"/>
  <c r="E95" i="1" s="1"/>
  <c r="T95" i="1" s="1"/>
  <c r="AM94" i="1"/>
  <c r="AN94" i="1" s="1"/>
  <c r="AJ94" i="1"/>
  <c r="AK94" i="1" s="1"/>
  <c r="AG94" i="1"/>
  <c r="AH94" i="1" s="1"/>
  <c r="AD94" i="1"/>
  <c r="AB94" i="1"/>
  <c r="Z94" i="1"/>
  <c r="X94" i="1"/>
  <c r="V94" i="1"/>
  <c r="AE94" i="1" s="1"/>
  <c r="S94" i="1"/>
  <c r="P94" i="1"/>
  <c r="N94" i="1"/>
  <c r="K94" i="1"/>
  <c r="H94" i="1"/>
  <c r="C94" i="1"/>
  <c r="E94" i="1" s="1"/>
  <c r="T94" i="1" s="1"/>
  <c r="AM93" i="1"/>
  <c r="AN93" i="1" s="1"/>
  <c r="AJ93" i="1"/>
  <c r="AK93" i="1" s="1"/>
  <c r="AG93" i="1"/>
  <c r="AH93" i="1" s="1"/>
  <c r="AD93" i="1"/>
  <c r="AB93" i="1"/>
  <c r="Z93" i="1"/>
  <c r="X93" i="1"/>
  <c r="V93" i="1"/>
  <c r="AE93" i="1" s="1"/>
  <c r="P93" i="1"/>
  <c r="N93" i="1"/>
  <c r="K93" i="1"/>
  <c r="H93" i="1"/>
  <c r="E93" i="1"/>
  <c r="T93" i="1" s="1"/>
  <c r="AM92" i="1"/>
  <c r="AN92" i="1" s="1"/>
  <c r="AJ92" i="1"/>
  <c r="AK92" i="1" s="1"/>
  <c r="AG92" i="1"/>
  <c r="AH92" i="1" s="1"/>
  <c r="AO92" i="1" s="1"/>
  <c r="AD92" i="1"/>
  <c r="AB92" i="1"/>
  <c r="Z92" i="1"/>
  <c r="X92" i="1"/>
  <c r="V92" i="1"/>
  <c r="AE92" i="1" s="1"/>
  <c r="S92" i="1"/>
  <c r="P92" i="1"/>
  <c r="N92" i="1"/>
  <c r="K92" i="1"/>
  <c r="H92" i="1"/>
  <c r="C92" i="1"/>
  <c r="E92" i="1" s="1"/>
  <c r="T92" i="1" s="1"/>
  <c r="AM91" i="1"/>
  <c r="AN91" i="1" s="1"/>
  <c r="AJ91" i="1"/>
  <c r="AK91" i="1" s="1"/>
  <c r="AG91" i="1"/>
  <c r="AH91" i="1" s="1"/>
  <c r="AO91" i="1" s="1"/>
  <c r="AD91" i="1"/>
  <c r="AB91" i="1"/>
  <c r="Z91" i="1"/>
  <c r="X91" i="1"/>
  <c r="V91" i="1"/>
  <c r="AE91" i="1" s="1"/>
  <c r="S91" i="1"/>
  <c r="P91" i="1"/>
  <c r="N91" i="1"/>
  <c r="K91" i="1"/>
  <c r="H91" i="1"/>
  <c r="C91" i="1"/>
  <c r="E91" i="1" s="1"/>
  <c r="T91" i="1" s="1"/>
  <c r="AM90" i="1"/>
  <c r="AN90" i="1" s="1"/>
  <c r="AJ90" i="1"/>
  <c r="AK90" i="1" s="1"/>
  <c r="AG90" i="1"/>
  <c r="AH90" i="1" s="1"/>
  <c r="AO90" i="1" s="1"/>
  <c r="AD90" i="1"/>
  <c r="AB90" i="1"/>
  <c r="Z90" i="1"/>
  <c r="X90" i="1"/>
  <c r="V90" i="1"/>
  <c r="AE90" i="1" s="1"/>
  <c r="S90" i="1"/>
  <c r="P90" i="1"/>
  <c r="N90" i="1"/>
  <c r="K90" i="1"/>
  <c r="H90" i="1"/>
  <c r="E90" i="1"/>
  <c r="T90" i="1" s="1"/>
  <c r="AN89" i="1"/>
  <c r="AM89" i="1"/>
  <c r="AK89" i="1"/>
  <c r="AJ89" i="1"/>
  <c r="AH89" i="1"/>
  <c r="AO89" i="1" s="1"/>
  <c r="AG89" i="1"/>
  <c r="AD89" i="1"/>
  <c r="AB89" i="1"/>
  <c r="Z89" i="1"/>
  <c r="X89" i="1"/>
  <c r="AE89" i="1" s="1"/>
  <c r="V89" i="1"/>
  <c r="S89" i="1"/>
  <c r="P89" i="1"/>
  <c r="N89" i="1"/>
  <c r="K89" i="1"/>
  <c r="H89" i="1"/>
  <c r="E89" i="1"/>
  <c r="T89" i="1" s="1"/>
  <c r="AP89" i="1" s="1"/>
  <c r="AQ89" i="1" s="1"/>
  <c r="AM88" i="1"/>
  <c r="AN88" i="1" s="1"/>
  <c r="AJ88" i="1"/>
  <c r="AK88" i="1" s="1"/>
  <c r="AG88" i="1"/>
  <c r="AH88" i="1" s="1"/>
  <c r="AD88" i="1"/>
  <c r="AB88" i="1"/>
  <c r="Z88" i="1"/>
  <c r="X88" i="1"/>
  <c r="V88" i="1"/>
  <c r="AE88" i="1" s="1"/>
  <c r="S88" i="1"/>
  <c r="P88" i="1"/>
  <c r="N88" i="1"/>
  <c r="K88" i="1"/>
  <c r="H88" i="1"/>
  <c r="E88" i="1"/>
  <c r="T88" i="1" s="1"/>
  <c r="AN87" i="1"/>
  <c r="AM87" i="1"/>
  <c r="AK87" i="1"/>
  <c r="AJ87" i="1"/>
  <c r="AH87" i="1"/>
  <c r="AO87" i="1" s="1"/>
  <c r="AG87" i="1"/>
  <c r="AD87" i="1"/>
  <c r="AB87" i="1"/>
  <c r="Z87" i="1"/>
  <c r="X87" i="1"/>
  <c r="AE87" i="1" s="1"/>
  <c r="V87" i="1"/>
  <c r="S87" i="1"/>
  <c r="P87" i="1"/>
  <c r="N87" i="1"/>
  <c r="K87" i="1"/>
  <c r="H87" i="1"/>
  <c r="E87" i="1"/>
  <c r="T87" i="1" s="1"/>
  <c r="AM86" i="1"/>
  <c r="AN86" i="1" s="1"/>
  <c r="AJ86" i="1"/>
  <c r="AK86" i="1" s="1"/>
  <c r="AG86" i="1"/>
  <c r="AH86" i="1" s="1"/>
  <c r="AO86" i="1" s="1"/>
  <c r="AD86" i="1"/>
  <c r="AB86" i="1"/>
  <c r="Z86" i="1"/>
  <c r="X86" i="1"/>
  <c r="V86" i="1"/>
  <c r="AE86" i="1" s="1"/>
  <c r="S86" i="1"/>
  <c r="P86" i="1"/>
  <c r="N86" i="1"/>
  <c r="K86" i="1"/>
  <c r="H86" i="1"/>
  <c r="E86" i="1"/>
  <c r="T86" i="1" s="1"/>
  <c r="AN85" i="1"/>
  <c r="AM85" i="1"/>
  <c r="AK85" i="1"/>
  <c r="AJ85" i="1"/>
  <c r="AH85" i="1"/>
  <c r="AO85" i="1" s="1"/>
  <c r="AG85" i="1"/>
  <c r="AD85" i="1"/>
  <c r="AB85" i="1"/>
  <c r="Z85" i="1"/>
  <c r="X85" i="1"/>
  <c r="AE85" i="1" s="1"/>
  <c r="V85" i="1"/>
  <c r="S85" i="1"/>
  <c r="P85" i="1"/>
  <c r="N85" i="1"/>
  <c r="K85" i="1"/>
  <c r="H85" i="1"/>
  <c r="E85" i="1"/>
  <c r="T85" i="1" s="1"/>
  <c r="AP85" i="1" s="1"/>
  <c r="AQ85" i="1" s="1"/>
  <c r="C85" i="1"/>
  <c r="AN84" i="1"/>
  <c r="AM84" i="1"/>
  <c r="AK84" i="1"/>
  <c r="AJ84" i="1"/>
  <c r="AH84" i="1"/>
  <c r="AO84" i="1" s="1"/>
  <c r="AG84" i="1"/>
  <c r="AD84" i="1"/>
  <c r="AB84" i="1"/>
  <c r="Z84" i="1"/>
  <c r="X84" i="1"/>
  <c r="AE84" i="1" s="1"/>
  <c r="V84" i="1"/>
  <c r="S84" i="1"/>
  <c r="P84" i="1"/>
  <c r="N84" i="1"/>
  <c r="K84" i="1"/>
  <c r="H84" i="1"/>
  <c r="E84" i="1"/>
  <c r="T84" i="1" s="1"/>
  <c r="AP84" i="1" s="1"/>
  <c r="AQ84" i="1" s="1"/>
  <c r="C84" i="1"/>
  <c r="AN83" i="1"/>
  <c r="AM83" i="1"/>
  <c r="AK83" i="1"/>
  <c r="AJ83" i="1"/>
  <c r="AH83" i="1"/>
  <c r="AO83" i="1" s="1"/>
  <c r="AG83" i="1"/>
  <c r="AD83" i="1"/>
  <c r="AB83" i="1"/>
  <c r="Z83" i="1"/>
  <c r="X83" i="1"/>
  <c r="AE83" i="1" s="1"/>
  <c r="V83" i="1"/>
  <c r="S83" i="1"/>
  <c r="P83" i="1"/>
  <c r="N83" i="1"/>
  <c r="K83" i="1"/>
  <c r="H83" i="1"/>
  <c r="E83" i="1"/>
  <c r="T83" i="1" s="1"/>
  <c r="AP83" i="1" s="1"/>
  <c r="AQ83" i="1" s="1"/>
  <c r="AM82" i="1"/>
  <c r="AN82" i="1" s="1"/>
  <c r="AJ82" i="1"/>
  <c r="AK82" i="1" s="1"/>
  <c r="AG82" i="1"/>
  <c r="AH82" i="1" s="1"/>
  <c r="AD82" i="1"/>
  <c r="AB82" i="1"/>
  <c r="Z82" i="1"/>
  <c r="X82" i="1"/>
  <c r="V82" i="1"/>
  <c r="AE82" i="1" s="1"/>
  <c r="S82" i="1"/>
  <c r="P82" i="1"/>
  <c r="N82" i="1"/>
  <c r="K82" i="1"/>
  <c r="H82" i="1"/>
  <c r="E82" i="1"/>
  <c r="T82" i="1" s="1"/>
  <c r="AN81" i="1"/>
  <c r="AM81" i="1"/>
  <c r="AK81" i="1"/>
  <c r="AJ81" i="1"/>
  <c r="AH81" i="1"/>
  <c r="AO81" i="1" s="1"/>
  <c r="AG81" i="1"/>
  <c r="AD81" i="1"/>
  <c r="AB81" i="1"/>
  <c r="Z81" i="1"/>
  <c r="X81" i="1"/>
  <c r="AE81" i="1" s="1"/>
  <c r="V81" i="1"/>
  <c r="S81" i="1"/>
  <c r="P81" i="1"/>
  <c r="N81" i="1"/>
  <c r="K81" i="1"/>
  <c r="H81" i="1"/>
  <c r="E81" i="1"/>
  <c r="T81" i="1" s="1"/>
  <c r="C81" i="1"/>
  <c r="AN80" i="1"/>
  <c r="AM80" i="1"/>
  <c r="AK80" i="1"/>
  <c r="AJ80" i="1"/>
  <c r="AH80" i="1"/>
  <c r="AO80" i="1" s="1"/>
  <c r="AG80" i="1"/>
  <c r="AD80" i="1"/>
  <c r="AB80" i="1"/>
  <c r="Z80" i="1"/>
  <c r="X80" i="1"/>
  <c r="AE80" i="1" s="1"/>
  <c r="V80" i="1"/>
  <c r="S80" i="1"/>
  <c r="P80" i="1"/>
  <c r="N80" i="1"/>
  <c r="K80" i="1"/>
  <c r="H80" i="1"/>
  <c r="E80" i="1"/>
  <c r="T80" i="1" s="1"/>
  <c r="C80" i="1"/>
  <c r="AN79" i="1"/>
  <c r="AM79" i="1"/>
  <c r="AK79" i="1"/>
  <c r="AJ79" i="1"/>
  <c r="AH79" i="1"/>
  <c r="AO79" i="1" s="1"/>
  <c r="AG79" i="1"/>
  <c r="AD79" i="1"/>
  <c r="AB79" i="1"/>
  <c r="Z79" i="1"/>
  <c r="X79" i="1"/>
  <c r="AE79" i="1" s="1"/>
  <c r="V79" i="1"/>
  <c r="S79" i="1"/>
  <c r="P79" i="1"/>
  <c r="N79" i="1"/>
  <c r="K79" i="1"/>
  <c r="H79" i="1"/>
  <c r="E79" i="1"/>
  <c r="T79" i="1" s="1"/>
  <c r="AP79" i="1" s="1"/>
  <c r="AQ79" i="1" s="1"/>
  <c r="AM78" i="1"/>
  <c r="AN78" i="1" s="1"/>
  <c r="AK78" i="1"/>
  <c r="AJ78" i="1"/>
  <c r="AH78" i="1"/>
  <c r="AO78" i="1" s="1"/>
  <c r="AG78" i="1"/>
  <c r="AD78" i="1"/>
  <c r="AB78" i="1"/>
  <c r="Z78" i="1"/>
  <c r="X78" i="1"/>
  <c r="AE78" i="1" s="1"/>
  <c r="V78" i="1"/>
  <c r="S78" i="1"/>
  <c r="P78" i="1"/>
  <c r="N78" i="1"/>
  <c r="K78" i="1"/>
  <c r="H78" i="1"/>
  <c r="E78" i="1"/>
  <c r="T78" i="1" s="1"/>
  <c r="AP78" i="1" s="1"/>
  <c r="AQ78" i="1" s="1"/>
  <c r="AM77" i="1"/>
  <c r="AN77" i="1" s="1"/>
  <c r="AJ77" i="1"/>
  <c r="AK77" i="1" s="1"/>
  <c r="AG77" i="1"/>
  <c r="AH77" i="1" s="1"/>
  <c r="AD77" i="1"/>
  <c r="AB77" i="1"/>
  <c r="Z77" i="1"/>
  <c r="X77" i="1"/>
  <c r="V77" i="1"/>
  <c r="AE77" i="1" s="1"/>
  <c r="S77" i="1"/>
  <c r="P77" i="1"/>
  <c r="N77" i="1"/>
  <c r="K77" i="1"/>
  <c r="H77" i="1"/>
  <c r="E77" i="1"/>
  <c r="T77" i="1" s="1"/>
  <c r="AN76" i="1"/>
  <c r="AM76" i="1"/>
  <c r="AK76" i="1"/>
  <c r="AJ76" i="1"/>
  <c r="AH76" i="1"/>
  <c r="AO76" i="1" s="1"/>
  <c r="AG76" i="1"/>
  <c r="AD76" i="1"/>
  <c r="AB76" i="1"/>
  <c r="Z76" i="1"/>
  <c r="X76" i="1"/>
  <c r="AE76" i="1" s="1"/>
  <c r="V76" i="1"/>
  <c r="S76" i="1"/>
  <c r="P76" i="1"/>
  <c r="N76" i="1"/>
  <c r="K76" i="1"/>
  <c r="H76" i="1"/>
  <c r="E76" i="1"/>
  <c r="T76" i="1" s="1"/>
  <c r="AM75" i="1"/>
  <c r="AN75" i="1" s="1"/>
  <c r="AJ75" i="1"/>
  <c r="AK75" i="1" s="1"/>
  <c r="AG75" i="1"/>
  <c r="AH75" i="1" s="1"/>
  <c r="AO75" i="1" s="1"/>
  <c r="AD75" i="1"/>
  <c r="AB75" i="1"/>
  <c r="Z75" i="1"/>
  <c r="X75" i="1"/>
  <c r="V75" i="1"/>
  <c r="AE75" i="1" s="1"/>
  <c r="S75" i="1"/>
  <c r="P75" i="1"/>
  <c r="N75" i="1"/>
  <c r="K75" i="1"/>
  <c r="H75" i="1"/>
  <c r="E75" i="1"/>
  <c r="T75" i="1" s="1"/>
  <c r="AN74" i="1"/>
  <c r="AM74" i="1"/>
  <c r="AK74" i="1"/>
  <c r="AJ74" i="1"/>
  <c r="AH74" i="1"/>
  <c r="AO74" i="1" s="1"/>
  <c r="AG74" i="1"/>
  <c r="AD74" i="1"/>
  <c r="AB74" i="1"/>
  <c r="Z74" i="1"/>
  <c r="X74" i="1"/>
  <c r="AE74" i="1" s="1"/>
  <c r="V74" i="1"/>
  <c r="S74" i="1"/>
  <c r="P74" i="1"/>
  <c r="N74" i="1"/>
  <c r="K74" i="1"/>
  <c r="H74" i="1"/>
  <c r="E74" i="1"/>
  <c r="T74" i="1" s="1"/>
  <c r="AP74" i="1" s="1"/>
  <c r="AQ74" i="1" s="1"/>
  <c r="AM73" i="1"/>
  <c r="AN73" i="1" s="1"/>
  <c r="AJ73" i="1"/>
  <c r="AK73" i="1" s="1"/>
  <c r="AG73" i="1"/>
  <c r="AH73" i="1" s="1"/>
  <c r="AD73" i="1"/>
  <c r="AB73" i="1"/>
  <c r="Z73" i="1"/>
  <c r="X73" i="1"/>
  <c r="V73" i="1"/>
  <c r="AE73" i="1" s="1"/>
  <c r="S73" i="1"/>
  <c r="K73" i="1"/>
  <c r="E73" i="1"/>
  <c r="T73" i="1" s="1"/>
  <c r="AM72" i="1"/>
  <c r="AN72" i="1" s="1"/>
  <c r="AJ72" i="1"/>
  <c r="AK72" i="1" s="1"/>
  <c r="AG72" i="1"/>
  <c r="AH72" i="1" s="1"/>
  <c r="AO72" i="1" s="1"/>
  <c r="AD72" i="1"/>
  <c r="AB72" i="1"/>
  <c r="Z72" i="1"/>
  <c r="X72" i="1"/>
  <c r="V72" i="1"/>
  <c r="AE72" i="1" s="1"/>
  <c r="S72" i="1"/>
  <c r="P72" i="1"/>
  <c r="N72" i="1"/>
  <c r="K72" i="1"/>
  <c r="H72" i="1"/>
  <c r="E72" i="1"/>
  <c r="T72" i="1" s="1"/>
  <c r="AN71" i="1"/>
  <c r="AM71" i="1"/>
  <c r="AK71" i="1"/>
  <c r="AJ71" i="1"/>
  <c r="AH71" i="1"/>
  <c r="AO71" i="1" s="1"/>
  <c r="AG71" i="1"/>
  <c r="AD71" i="1"/>
  <c r="AB71" i="1"/>
  <c r="Z71" i="1"/>
  <c r="X71" i="1"/>
  <c r="AE71" i="1" s="1"/>
  <c r="V71" i="1"/>
  <c r="S71" i="1"/>
  <c r="P71" i="1"/>
  <c r="N71" i="1"/>
  <c r="K71" i="1"/>
  <c r="H71" i="1"/>
  <c r="E71" i="1"/>
  <c r="T71" i="1" s="1"/>
  <c r="AP71" i="1" s="1"/>
  <c r="AQ71" i="1" s="1"/>
  <c r="AM70" i="1"/>
  <c r="AN70" i="1" s="1"/>
  <c r="AJ70" i="1"/>
  <c r="AK70" i="1" s="1"/>
  <c r="AG70" i="1"/>
  <c r="AH70" i="1" s="1"/>
  <c r="AD70" i="1"/>
  <c r="AB70" i="1"/>
  <c r="Z70" i="1"/>
  <c r="X70" i="1"/>
  <c r="V70" i="1"/>
  <c r="AE70" i="1" s="1"/>
  <c r="S70" i="1"/>
  <c r="N70" i="1"/>
  <c r="K70" i="1"/>
  <c r="H70" i="1"/>
  <c r="E70" i="1"/>
  <c r="T70" i="1" s="1"/>
  <c r="C70" i="1"/>
  <c r="AN69" i="1"/>
  <c r="AM69" i="1"/>
  <c r="AK69" i="1"/>
  <c r="AJ69" i="1"/>
  <c r="AH69" i="1"/>
  <c r="AO69" i="1" s="1"/>
  <c r="AG69" i="1"/>
  <c r="AD69" i="1"/>
  <c r="AB69" i="1"/>
  <c r="Z69" i="1"/>
  <c r="X69" i="1"/>
  <c r="AE69" i="1" s="1"/>
  <c r="V69" i="1"/>
  <c r="S69" i="1"/>
  <c r="P69" i="1"/>
  <c r="N69" i="1"/>
  <c r="K69" i="1"/>
  <c r="H69" i="1"/>
  <c r="E69" i="1"/>
  <c r="T69" i="1" s="1"/>
  <c r="AM68" i="1"/>
  <c r="AN68" i="1" s="1"/>
  <c r="AJ68" i="1"/>
  <c r="AK68" i="1" s="1"/>
  <c r="AG68" i="1"/>
  <c r="AH68" i="1" s="1"/>
  <c r="AO68" i="1" s="1"/>
  <c r="AD68" i="1"/>
  <c r="AB68" i="1"/>
  <c r="Z68" i="1"/>
  <c r="X68" i="1"/>
  <c r="V68" i="1"/>
  <c r="AE68" i="1" s="1"/>
  <c r="S68" i="1"/>
  <c r="P68" i="1"/>
  <c r="N68" i="1"/>
  <c r="K68" i="1"/>
  <c r="H68" i="1"/>
  <c r="E68" i="1"/>
  <c r="T68" i="1" s="1"/>
  <c r="AN67" i="1"/>
  <c r="AM67" i="1"/>
  <c r="AK67" i="1"/>
  <c r="AJ67" i="1"/>
  <c r="AH67" i="1"/>
  <c r="AO67" i="1" s="1"/>
  <c r="AG67" i="1"/>
  <c r="AD67" i="1"/>
  <c r="AB67" i="1"/>
  <c r="Z67" i="1"/>
  <c r="X67" i="1"/>
  <c r="AE67" i="1" s="1"/>
  <c r="V67" i="1"/>
  <c r="P67" i="1"/>
  <c r="N67" i="1"/>
  <c r="K67" i="1"/>
  <c r="H67" i="1"/>
  <c r="T67" i="1" s="1"/>
  <c r="AP67" i="1" s="1"/>
  <c r="AQ67" i="1" s="1"/>
  <c r="E67" i="1"/>
  <c r="AN66" i="1"/>
  <c r="AM66" i="1"/>
  <c r="AK66" i="1"/>
  <c r="AJ66" i="1"/>
  <c r="AH66" i="1"/>
  <c r="AO66" i="1" s="1"/>
  <c r="AG66" i="1"/>
  <c r="AD66" i="1"/>
  <c r="AB66" i="1"/>
  <c r="Z66" i="1"/>
  <c r="X66" i="1"/>
  <c r="AE66" i="1" s="1"/>
  <c r="V66" i="1"/>
  <c r="S66" i="1"/>
  <c r="P66" i="1"/>
  <c r="N66" i="1"/>
  <c r="K66" i="1"/>
  <c r="H66" i="1"/>
  <c r="E66" i="1"/>
  <c r="T66" i="1" s="1"/>
  <c r="AP66" i="1" s="1"/>
  <c r="AQ66" i="1" s="1"/>
  <c r="C66" i="1"/>
  <c r="AN65" i="1"/>
  <c r="AM65" i="1"/>
  <c r="AK65" i="1"/>
  <c r="AJ65" i="1"/>
  <c r="AH65" i="1"/>
  <c r="AO65" i="1" s="1"/>
  <c r="AG65" i="1"/>
  <c r="AD65" i="1"/>
  <c r="AB65" i="1"/>
  <c r="Z65" i="1"/>
  <c r="X65" i="1"/>
  <c r="AE65" i="1" s="1"/>
  <c r="V65" i="1"/>
  <c r="S65" i="1"/>
  <c r="P65" i="1"/>
  <c r="N65" i="1"/>
  <c r="K65" i="1"/>
  <c r="H65" i="1"/>
  <c r="E65" i="1"/>
  <c r="T65" i="1" s="1"/>
  <c r="AP65" i="1" s="1"/>
  <c r="AQ65" i="1" s="1"/>
  <c r="AM64" i="1"/>
  <c r="AN64" i="1" s="1"/>
  <c r="AJ64" i="1"/>
  <c r="AK64" i="1" s="1"/>
  <c r="AG64" i="1"/>
  <c r="AH64" i="1" s="1"/>
  <c r="AD64" i="1"/>
  <c r="AB64" i="1"/>
  <c r="Z64" i="1"/>
  <c r="X64" i="1"/>
  <c r="V64" i="1"/>
  <c r="AE64" i="1" s="1"/>
  <c r="S64" i="1"/>
  <c r="P64" i="1"/>
  <c r="N64" i="1"/>
  <c r="K64" i="1"/>
  <c r="H64" i="1"/>
  <c r="E64" i="1"/>
  <c r="T64" i="1" s="1"/>
  <c r="AN63" i="1"/>
  <c r="AM63" i="1"/>
  <c r="AK63" i="1"/>
  <c r="AJ63" i="1"/>
  <c r="AH63" i="1"/>
  <c r="AO63" i="1" s="1"/>
  <c r="AG63" i="1"/>
  <c r="AD63" i="1"/>
  <c r="AB63" i="1"/>
  <c r="Z63" i="1"/>
  <c r="X63" i="1"/>
  <c r="AE63" i="1" s="1"/>
  <c r="V63" i="1"/>
  <c r="S63" i="1"/>
  <c r="P63" i="1"/>
  <c r="N63" i="1"/>
  <c r="K63" i="1"/>
  <c r="H63" i="1"/>
  <c r="E63" i="1"/>
  <c r="T63" i="1" s="1"/>
  <c r="AM62" i="1"/>
  <c r="AN62" i="1" s="1"/>
  <c r="AJ62" i="1"/>
  <c r="AK62" i="1" s="1"/>
  <c r="AG62" i="1"/>
  <c r="AH62" i="1" s="1"/>
  <c r="AO62" i="1" s="1"/>
  <c r="AD62" i="1"/>
  <c r="AB62" i="1"/>
  <c r="Z62" i="1"/>
  <c r="X62" i="1"/>
  <c r="V62" i="1"/>
  <c r="AE62" i="1" s="1"/>
  <c r="S62" i="1"/>
  <c r="P62" i="1"/>
  <c r="N62" i="1"/>
  <c r="K62" i="1"/>
  <c r="H62" i="1"/>
  <c r="E62" i="1"/>
  <c r="T62" i="1" s="1"/>
  <c r="AN61" i="1"/>
  <c r="AM61" i="1"/>
  <c r="AK61" i="1"/>
  <c r="AJ61" i="1"/>
  <c r="AH61" i="1"/>
  <c r="AO61" i="1" s="1"/>
  <c r="AG61" i="1"/>
  <c r="AD61" i="1"/>
  <c r="AB61" i="1"/>
  <c r="Z61" i="1"/>
  <c r="X61" i="1"/>
  <c r="AE61" i="1" s="1"/>
  <c r="V61" i="1"/>
  <c r="S61" i="1"/>
  <c r="P61" i="1"/>
  <c r="N61" i="1"/>
  <c r="K61" i="1"/>
  <c r="H61" i="1"/>
  <c r="E61" i="1"/>
  <c r="T61" i="1" s="1"/>
  <c r="AP61" i="1" s="1"/>
  <c r="AQ61" i="1" s="1"/>
  <c r="AM60" i="1"/>
  <c r="AN60" i="1" s="1"/>
  <c r="AJ60" i="1"/>
  <c r="AK60" i="1" s="1"/>
  <c r="AG60" i="1"/>
  <c r="AH60" i="1" s="1"/>
  <c r="AD60" i="1"/>
  <c r="AB60" i="1"/>
  <c r="Z60" i="1"/>
  <c r="X60" i="1"/>
  <c r="V60" i="1"/>
  <c r="AE60" i="1" s="1"/>
  <c r="S60" i="1"/>
  <c r="P60" i="1"/>
  <c r="N60" i="1"/>
  <c r="K60" i="1"/>
  <c r="H60" i="1"/>
  <c r="C60" i="1"/>
  <c r="E60" i="1" s="1"/>
  <c r="T60" i="1" s="1"/>
  <c r="AM59" i="1"/>
  <c r="AN59" i="1" s="1"/>
  <c r="AJ59" i="1"/>
  <c r="AK59" i="1" s="1"/>
  <c r="AG59" i="1"/>
  <c r="AH59" i="1" s="1"/>
  <c r="AD59" i="1"/>
  <c r="AB59" i="1"/>
  <c r="Z59" i="1"/>
  <c r="X59" i="1"/>
  <c r="V59" i="1"/>
  <c r="AE59" i="1" s="1"/>
  <c r="S59" i="1"/>
  <c r="P59" i="1"/>
  <c r="N59" i="1"/>
  <c r="K59" i="1"/>
  <c r="H59" i="1"/>
  <c r="C59" i="1"/>
  <c r="E59" i="1" s="1"/>
  <c r="T59" i="1" s="1"/>
  <c r="AM58" i="1"/>
  <c r="AN58" i="1" s="1"/>
  <c r="AJ58" i="1"/>
  <c r="AK58" i="1" s="1"/>
  <c r="AG58" i="1"/>
  <c r="AH58" i="1" s="1"/>
  <c r="AD58" i="1"/>
  <c r="AB58" i="1"/>
  <c r="Z58" i="1"/>
  <c r="X58" i="1"/>
  <c r="V58" i="1"/>
  <c r="AE58" i="1" s="1"/>
  <c r="S58" i="1"/>
  <c r="P58" i="1"/>
  <c r="N58" i="1"/>
  <c r="K58" i="1"/>
  <c r="H58" i="1"/>
  <c r="E58" i="1"/>
  <c r="T58" i="1" s="1"/>
  <c r="AN57" i="1"/>
  <c r="AM57" i="1"/>
  <c r="AK57" i="1"/>
  <c r="AJ57" i="1"/>
  <c r="AH57" i="1"/>
  <c r="AO57" i="1" s="1"/>
  <c r="AG57" i="1"/>
  <c r="AD57" i="1"/>
  <c r="AB57" i="1"/>
  <c r="Z57" i="1"/>
  <c r="X57" i="1"/>
  <c r="AE57" i="1" s="1"/>
  <c r="V57" i="1"/>
  <c r="S57" i="1"/>
  <c r="N57" i="1"/>
  <c r="K57" i="1"/>
  <c r="E57" i="1"/>
  <c r="T57" i="1" s="1"/>
  <c r="C57" i="1"/>
  <c r="AN56" i="1"/>
  <c r="AM56" i="1"/>
  <c r="AK56" i="1"/>
  <c r="AJ56" i="1"/>
  <c r="AH56" i="1"/>
  <c r="AO56" i="1" s="1"/>
  <c r="AG56" i="1"/>
  <c r="AD56" i="1"/>
  <c r="AB56" i="1"/>
  <c r="Z56" i="1"/>
  <c r="X56" i="1"/>
  <c r="AE56" i="1" s="1"/>
  <c r="V56" i="1"/>
  <c r="S56" i="1"/>
  <c r="P56" i="1"/>
  <c r="N56" i="1"/>
  <c r="K56" i="1"/>
  <c r="H56" i="1"/>
  <c r="E56" i="1"/>
  <c r="T56" i="1" s="1"/>
  <c r="AP56" i="1" s="1"/>
  <c r="AQ56" i="1" s="1"/>
  <c r="C56" i="1"/>
  <c r="AN55" i="1"/>
  <c r="AM55" i="1"/>
  <c r="AK55" i="1"/>
  <c r="AJ55" i="1"/>
  <c r="AH55" i="1"/>
  <c r="AO55" i="1" s="1"/>
  <c r="AG55" i="1"/>
  <c r="AD55" i="1"/>
  <c r="AB55" i="1"/>
  <c r="Z55" i="1"/>
  <c r="X55" i="1"/>
  <c r="AE55" i="1" s="1"/>
  <c r="V55" i="1"/>
  <c r="S55" i="1"/>
  <c r="P55" i="1"/>
  <c r="N55" i="1"/>
  <c r="K55" i="1"/>
  <c r="H55" i="1"/>
  <c r="E55" i="1"/>
  <c r="T55" i="1" s="1"/>
  <c r="AP55" i="1" s="1"/>
  <c r="AQ55" i="1" s="1"/>
  <c r="AM54" i="1"/>
  <c r="AN54" i="1" s="1"/>
  <c r="AJ54" i="1"/>
  <c r="AK54" i="1" s="1"/>
  <c r="AO54" i="1" s="1"/>
  <c r="AG54" i="1"/>
  <c r="AH54" i="1" s="1"/>
  <c r="AD54" i="1"/>
  <c r="AB54" i="1"/>
  <c r="Z54" i="1"/>
  <c r="X54" i="1"/>
  <c r="AE54" i="1" s="1"/>
  <c r="V54" i="1"/>
  <c r="S54" i="1"/>
  <c r="P54" i="1"/>
  <c r="N54" i="1"/>
  <c r="K54" i="1"/>
  <c r="H54" i="1"/>
  <c r="E54" i="1"/>
  <c r="T54" i="1" s="1"/>
  <c r="AP54" i="1" s="1"/>
  <c r="AQ54" i="1" s="1"/>
  <c r="AM53" i="1"/>
  <c r="AN53" i="1" s="1"/>
  <c r="AJ53" i="1"/>
  <c r="AK53" i="1" s="1"/>
  <c r="AG53" i="1"/>
  <c r="AH53" i="1" s="1"/>
  <c r="AD53" i="1"/>
  <c r="AB53" i="1"/>
  <c r="Z53" i="1"/>
  <c r="X53" i="1"/>
  <c r="V53" i="1"/>
  <c r="AE53" i="1" s="1"/>
  <c r="S53" i="1"/>
  <c r="P53" i="1"/>
  <c r="N53" i="1"/>
  <c r="K53" i="1"/>
  <c r="H53" i="1"/>
  <c r="E53" i="1"/>
  <c r="T53" i="1" s="1"/>
  <c r="AN52" i="1"/>
  <c r="AM52" i="1"/>
  <c r="AK52" i="1"/>
  <c r="AJ52" i="1"/>
  <c r="AH52" i="1"/>
  <c r="AO52" i="1" s="1"/>
  <c r="AG52" i="1"/>
  <c r="AD52" i="1"/>
  <c r="AB52" i="1"/>
  <c r="Z52" i="1"/>
  <c r="X52" i="1"/>
  <c r="AE52" i="1" s="1"/>
  <c r="V52" i="1"/>
  <c r="S52" i="1"/>
  <c r="P52" i="1"/>
  <c r="N52" i="1"/>
  <c r="K52" i="1"/>
  <c r="H52" i="1"/>
  <c r="E52" i="1"/>
  <c r="T52" i="1" s="1"/>
  <c r="AM51" i="1"/>
  <c r="AN51" i="1" s="1"/>
  <c r="AJ51" i="1"/>
  <c r="AK51" i="1" s="1"/>
  <c r="AG51" i="1"/>
  <c r="AH51" i="1" s="1"/>
  <c r="AO51" i="1" s="1"/>
  <c r="AD51" i="1"/>
  <c r="AB51" i="1"/>
  <c r="Z51" i="1"/>
  <c r="X51" i="1"/>
  <c r="V51" i="1"/>
  <c r="AE51" i="1" s="1"/>
  <c r="S51" i="1"/>
  <c r="P51" i="1"/>
  <c r="N51" i="1"/>
  <c r="K51" i="1"/>
  <c r="H51" i="1"/>
  <c r="C51" i="1"/>
  <c r="E51" i="1" s="1"/>
  <c r="T51" i="1" s="1"/>
  <c r="AM50" i="1"/>
  <c r="AN50" i="1" s="1"/>
  <c r="AJ50" i="1"/>
  <c r="AK50" i="1" s="1"/>
  <c r="AG50" i="1"/>
  <c r="AH50" i="1" s="1"/>
  <c r="AO50" i="1" s="1"/>
  <c r="AD50" i="1"/>
  <c r="AB50" i="1"/>
  <c r="Z50" i="1"/>
  <c r="X50" i="1"/>
  <c r="V50" i="1"/>
  <c r="AE50" i="1" s="1"/>
  <c r="S50" i="1"/>
  <c r="P50" i="1"/>
  <c r="N50" i="1"/>
  <c r="K50" i="1"/>
  <c r="H50" i="1"/>
  <c r="E50" i="1"/>
  <c r="T50" i="1" s="1"/>
  <c r="AN49" i="1"/>
  <c r="AM49" i="1"/>
  <c r="AK49" i="1"/>
  <c r="AJ49" i="1"/>
  <c r="AH49" i="1"/>
  <c r="AO49" i="1" s="1"/>
  <c r="AG49" i="1"/>
  <c r="AD49" i="1"/>
  <c r="AB49" i="1"/>
  <c r="Z49" i="1"/>
  <c r="X49" i="1"/>
  <c r="AE49" i="1" s="1"/>
  <c r="V49" i="1"/>
  <c r="S49" i="1"/>
  <c r="P49" i="1"/>
  <c r="N49" i="1"/>
  <c r="K49" i="1"/>
  <c r="H49" i="1"/>
  <c r="E49" i="1"/>
  <c r="T49" i="1" s="1"/>
  <c r="AP49" i="1" s="1"/>
  <c r="AQ49" i="1" s="1"/>
  <c r="AM48" i="1"/>
  <c r="AN48" i="1" s="1"/>
  <c r="AJ48" i="1"/>
  <c r="AK48" i="1" s="1"/>
  <c r="AG48" i="1"/>
  <c r="AH48" i="1" s="1"/>
  <c r="AD48" i="1"/>
  <c r="AB48" i="1"/>
  <c r="Z48" i="1"/>
  <c r="X48" i="1"/>
  <c r="V48" i="1"/>
  <c r="AE48" i="1" s="1"/>
  <c r="S48" i="1"/>
  <c r="P48" i="1"/>
  <c r="N48" i="1"/>
  <c r="K48" i="1"/>
  <c r="H48" i="1"/>
  <c r="C48" i="1"/>
  <c r="E48" i="1" s="1"/>
  <c r="T48" i="1" s="1"/>
  <c r="AM47" i="1"/>
  <c r="AN47" i="1" s="1"/>
  <c r="AJ47" i="1"/>
  <c r="AK47" i="1" s="1"/>
  <c r="AG47" i="1"/>
  <c r="AH47" i="1" s="1"/>
  <c r="AD47" i="1"/>
  <c r="AB47" i="1"/>
  <c r="Z47" i="1"/>
  <c r="X47" i="1"/>
  <c r="V47" i="1"/>
  <c r="AE47" i="1" s="1"/>
  <c r="S47" i="1"/>
  <c r="P47" i="1"/>
  <c r="N47" i="1"/>
  <c r="K47" i="1"/>
  <c r="H47" i="1"/>
  <c r="E47" i="1"/>
  <c r="T47" i="1" s="1"/>
  <c r="AN46" i="1"/>
  <c r="AM46" i="1"/>
  <c r="AK46" i="1"/>
  <c r="AJ46" i="1"/>
  <c r="AH46" i="1"/>
  <c r="AO46" i="1" s="1"/>
  <c r="AG46" i="1"/>
  <c r="AD46" i="1"/>
  <c r="AB46" i="1"/>
  <c r="Z46" i="1"/>
  <c r="X46" i="1"/>
  <c r="AE46" i="1" s="1"/>
  <c r="V46" i="1"/>
  <c r="S46" i="1"/>
  <c r="P46" i="1"/>
  <c r="N46" i="1"/>
  <c r="K46" i="1"/>
  <c r="H46" i="1"/>
  <c r="E46" i="1"/>
  <c r="T46" i="1" s="1"/>
  <c r="AM45" i="1"/>
  <c r="AN45" i="1" s="1"/>
  <c r="AJ45" i="1"/>
  <c r="AK45" i="1" s="1"/>
  <c r="AG45" i="1"/>
  <c r="AH45" i="1" s="1"/>
  <c r="AO45" i="1" s="1"/>
  <c r="AD45" i="1"/>
  <c r="AB45" i="1"/>
  <c r="Z45" i="1"/>
  <c r="X45" i="1"/>
  <c r="V45" i="1"/>
  <c r="AE45" i="1" s="1"/>
  <c r="S45" i="1"/>
  <c r="P45" i="1"/>
  <c r="N45" i="1"/>
  <c r="K45" i="1"/>
  <c r="H45" i="1"/>
  <c r="E45" i="1"/>
  <c r="T45" i="1" s="1"/>
  <c r="AN44" i="1"/>
  <c r="AM44" i="1"/>
  <c r="AK44" i="1"/>
  <c r="AJ44" i="1"/>
  <c r="AH44" i="1"/>
  <c r="AO44" i="1" s="1"/>
  <c r="AG44" i="1"/>
  <c r="AD44" i="1"/>
  <c r="AB44" i="1"/>
  <c r="Z44" i="1"/>
  <c r="X44" i="1"/>
  <c r="AE44" i="1" s="1"/>
  <c r="V44" i="1"/>
  <c r="S44" i="1"/>
  <c r="P44" i="1"/>
  <c r="N44" i="1"/>
  <c r="K44" i="1"/>
  <c r="H44" i="1"/>
  <c r="E44" i="1"/>
  <c r="T44" i="1" s="1"/>
  <c r="AP44" i="1" s="1"/>
  <c r="AQ44" i="1" s="1"/>
  <c r="AM43" i="1"/>
  <c r="AN43" i="1" s="1"/>
  <c r="AJ43" i="1"/>
  <c r="AK43" i="1" s="1"/>
  <c r="AG43" i="1"/>
  <c r="AH43" i="1" s="1"/>
  <c r="AD43" i="1"/>
  <c r="AB43" i="1"/>
  <c r="Z43" i="1"/>
  <c r="X43" i="1"/>
  <c r="V43" i="1"/>
  <c r="AE43" i="1" s="1"/>
  <c r="S43" i="1"/>
  <c r="N43" i="1"/>
  <c r="K43" i="1"/>
  <c r="H43" i="1"/>
  <c r="E43" i="1"/>
  <c r="T43" i="1" s="1"/>
  <c r="AM42" i="1"/>
  <c r="AN42" i="1" s="1"/>
  <c r="AJ42" i="1"/>
  <c r="AK42" i="1" s="1"/>
  <c r="AG42" i="1"/>
  <c r="AH42" i="1" s="1"/>
  <c r="AO42" i="1" s="1"/>
  <c r="AD42" i="1"/>
  <c r="AB42" i="1"/>
  <c r="Z42" i="1"/>
  <c r="X42" i="1"/>
  <c r="V42" i="1"/>
  <c r="AE42" i="1" s="1"/>
  <c r="S42" i="1"/>
  <c r="P42" i="1"/>
  <c r="N42" i="1"/>
  <c r="K42" i="1"/>
  <c r="H42" i="1"/>
  <c r="E42" i="1"/>
  <c r="T42" i="1" s="1"/>
  <c r="AN41" i="1"/>
  <c r="AM41" i="1"/>
  <c r="AK41" i="1"/>
  <c r="AJ41" i="1"/>
  <c r="AH41" i="1"/>
  <c r="AO41" i="1" s="1"/>
  <c r="AG41" i="1"/>
  <c r="AD41" i="1"/>
  <c r="AB41" i="1"/>
  <c r="Z41" i="1"/>
  <c r="X41" i="1"/>
  <c r="AE41" i="1" s="1"/>
  <c r="V41" i="1"/>
  <c r="S41" i="1"/>
  <c r="P41" i="1"/>
  <c r="N41" i="1"/>
  <c r="K41" i="1"/>
  <c r="H41" i="1"/>
  <c r="E41" i="1"/>
  <c r="T41" i="1" s="1"/>
  <c r="AP41" i="1" s="1"/>
  <c r="AQ41" i="1" s="1"/>
  <c r="C41" i="1"/>
  <c r="AN40" i="1"/>
  <c r="AM40" i="1"/>
  <c r="AK40" i="1"/>
  <c r="AJ40" i="1"/>
  <c r="AH40" i="1"/>
  <c r="AO40" i="1" s="1"/>
  <c r="AG40" i="1"/>
  <c r="AD40" i="1"/>
  <c r="AB40" i="1"/>
  <c r="Z40" i="1"/>
  <c r="X40" i="1"/>
  <c r="AE40" i="1" s="1"/>
  <c r="V40" i="1"/>
  <c r="S40" i="1"/>
  <c r="P40" i="1"/>
  <c r="N40" i="1"/>
  <c r="K40" i="1"/>
  <c r="H40" i="1"/>
  <c r="E40" i="1"/>
  <c r="T40" i="1" s="1"/>
  <c r="AP40" i="1" s="1"/>
  <c r="AQ40" i="1" s="1"/>
  <c r="C40" i="1"/>
  <c r="AN39" i="1"/>
  <c r="AM39" i="1"/>
  <c r="AK39" i="1"/>
  <c r="AJ39" i="1"/>
  <c r="AH39" i="1"/>
  <c r="AO39" i="1" s="1"/>
  <c r="AG39" i="1"/>
  <c r="AD39" i="1"/>
  <c r="AB39" i="1"/>
  <c r="Z39" i="1"/>
  <c r="X39" i="1"/>
  <c r="AE39" i="1" s="1"/>
  <c r="V39" i="1"/>
  <c r="S39" i="1"/>
  <c r="P39" i="1"/>
  <c r="N39" i="1"/>
  <c r="K39" i="1"/>
  <c r="H39" i="1"/>
  <c r="E39" i="1"/>
  <c r="T39" i="1" s="1"/>
  <c r="AP39" i="1" s="1"/>
  <c r="AQ39" i="1" s="1"/>
  <c r="AM38" i="1"/>
  <c r="AN38" i="1" s="1"/>
  <c r="AJ38" i="1"/>
  <c r="AK38" i="1" s="1"/>
  <c r="AG38" i="1"/>
  <c r="AH38" i="1" s="1"/>
  <c r="AD38" i="1"/>
  <c r="AB38" i="1"/>
  <c r="X38" i="1"/>
  <c r="V38" i="1"/>
  <c r="AE38" i="1" s="1"/>
  <c r="S38" i="1"/>
  <c r="P38" i="1"/>
  <c r="N38" i="1"/>
  <c r="K38" i="1"/>
  <c r="H38" i="1"/>
  <c r="E38" i="1"/>
  <c r="T38" i="1" s="1"/>
  <c r="AM37" i="1"/>
  <c r="AN37" i="1" s="1"/>
  <c r="AJ37" i="1"/>
  <c r="AK37" i="1" s="1"/>
  <c r="AG37" i="1"/>
  <c r="AH37" i="1" s="1"/>
  <c r="AO37" i="1" s="1"/>
  <c r="AD37" i="1"/>
  <c r="AB37" i="1"/>
  <c r="Z37" i="1"/>
  <c r="X37" i="1"/>
  <c r="V37" i="1"/>
  <c r="AE37" i="1" s="1"/>
  <c r="S37" i="1"/>
  <c r="P37" i="1"/>
  <c r="N37" i="1"/>
  <c r="K37" i="1"/>
  <c r="H37" i="1"/>
  <c r="E37" i="1"/>
  <c r="T37" i="1" s="1"/>
  <c r="AN36" i="1"/>
  <c r="AM36" i="1"/>
  <c r="AK36" i="1"/>
  <c r="AJ36" i="1"/>
  <c r="AH36" i="1"/>
  <c r="AO36" i="1" s="1"/>
  <c r="AG36" i="1"/>
  <c r="AD36" i="1"/>
  <c r="AB36" i="1"/>
  <c r="Z36" i="1"/>
  <c r="X36" i="1"/>
  <c r="AE36" i="1" s="1"/>
  <c r="V36" i="1"/>
  <c r="S36" i="1"/>
  <c r="P36" i="1"/>
  <c r="N36" i="1"/>
  <c r="K36" i="1"/>
  <c r="H36" i="1"/>
  <c r="E36" i="1"/>
  <c r="T36" i="1" s="1"/>
  <c r="AP36" i="1" s="1"/>
  <c r="AQ36" i="1" s="1"/>
  <c r="AM35" i="1"/>
  <c r="AN35" i="1" s="1"/>
  <c r="AJ35" i="1"/>
  <c r="AK35" i="1" s="1"/>
  <c r="AG35" i="1"/>
  <c r="AH35" i="1" s="1"/>
  <c r="AD35" i="1"/>
  <c r="AB35" i="1"/>
  <c r="Z35" i="1"/>
  <c r="X35" i="1"/>
  <c r="V35" i="1"/>
  <c r="AE35" i="1" s="1"/>
  <c r="S35" i="1"/>
  <c r="P35" i="1"/>
  <c r="N35" i="1"/>
  <c r="K35" i="1"/>
  <c r="H35" i="1"/>
  <c r="E35" i="1"/>
  <c r="T35" i="1" s="1"/>
  <c r="AN34" i="1"/>
  <c r="AM34" i="1"/>
  <c r="AK34" i="1"/>
  <c r="AJ34" i="1"/>
  <c r="AH34" i="1"/>
  <c r="AO34" i="1" s="1"/>
  <c r="AG34" i="1"/>
  <c r="AD34" i="1"/>
  <c r="AB34" i="1"/>
  <c r="Z34" i="1"/>
  <c r="X34" i="1"/>
  <c r="AE34" i="1" s="1"/>
  <c r="V34" i="1"/>
  <c r="S34" i="1"/>
  <c r="P34" i="1"/>
  <c r="N34" i="1"/>
  <c r="K34" i="1"/>
  <c r="H34" i="1"/>
  <c r="E34" i="1"/>
  <c r="T34" i="1" s="1"/>
  <c r="AM33" i="1"/>
  <c r="AN33" i="1" s="1"/>
  <c r="AJ33" i="1"/>
  <c r="AK33" i="1" s="1"/>
  <c r="AG33" i="1"/>
  <c r="AH33" i="1" s="1"/>
  <c r="AO33" i="1" s="1"/>
  <c r="AD33" i="1"/>
  <c r="AB33" i="1"/>
  <c r="Z33" i="1"/>
  <c r="X33" i="1"/>
  <c r="V33" i="1"/>
  <c r="AE33" i="1" s="1"/>
  <c r="S33" i="1"/>
  <c r="P33" i="1"/>
  <c r="N33" i="1"/>
  <c r="K33" i="1"/>
  <c r="H33" i="1"/>
  <c r="C33" i="1"/>
  <c r="E33" i="1" s="1"/>
  <c r="T33" i="1" s="1"/>
  <c r="AM32" i="1"/>
  <c r="AN32" i="1" s="1"/>
  <c r="AJ32" i="1"/>
  <c r="AK32" i="1" s="1"/>
  <c r="AG32" i="1"/>
  <c r="AH32" i="1" s="1"/>
  <c r="AO32" i="1" s="1"/>
  <c r="AD32" i="1"/>
  <c r="AB32" i="1"/>
  <c r="Z32" i="1"/>
  <c r="X32" i="1"/>
  <c r="V32" i="1"/>
  <c r="AE32" i="1" s="1"/>
  <c r="S32" i="1"/>
  <c r="P32" i="1"/>
  <c r="N32" i="1"/>
  <c r="K32" i="1"/>
  <c r="H32" i="1"/>
  <c r="E32" i="1"/>
  <c r="T32" i="1" s="1"/>
  <c r="AN31" i="1"/>
  <c r="AM31" i="1"/>
  <c r="AK31" i="1"/>
  <c r="AJ31" i="1"/>
  <c r="AH31" i="1"/>
  <c r="AO31" i="1" s="1"/>
  <c r="AG31" i="1"/>
  <c r="AD31" i="1"/>
  <c r="AB31" i="1"/>
  <c r="Z31" i="1"/>
  <c r="X31" i="1"/>
  <c r="AE31" i="1" s="1"/>
  <c r="V31" i="1"/>
  <c r="S31" i="1"/>
  <c r="P31" i="1"/>
  <c r="N31" i="1"/>
  <c r="K31" i="1"/>
  <c r="H31" i="1"/>
  <c r="E31" i="1"/>
  <c r="T31" i="1" s="1"/>
  <c r="AP31" i="1" s="1"/>
  <c r="AQ31" i="1" s="1"/>
  <c r="AM30" i="1"/>
  <c r="AN30" i="1" s="1"/>
  <c r="AJ30" i="1"/>
  <c r="AK30" i="1" s="1"/>
  <c r="AG30" i="1"/>
  <c r="AH30" i="1" s="1"/>
  <c r="AD30" i="1"/>
  <c r="AB30" i="1"/>
  <c r="Z30" i="1"/>
  <c r="X30" i="1"/>
  <c r="V30" i="1"/>
  <c r="AE30" i="1" s="1"/>
  <c r="S30" i="1"/>
  <c r="P30" i="1"/>
  <c r="N30" i="1"/>
  <c r="K30" i="1"/>
  <c r="H30" i="1"/>
  <c r="E30" i="1"/>
  <c r="T30" i="1" s="1"/>
  <c r="AN29" i="1"/>
  <c r="AM29" i="1"/>
  <c r="AK29" i="1"/>
  <c r="AJ29" i="1"/>
  <c r="AH29" i="1"/>
  <c r="AO29" i="1" s="1"/>
  <c r="AG29" i="1"/>
  <c r="AD29" i="1"/>
  <c r="AB29" i="1"/>
  <c r="Z29" i="1"/>
  <c r="X29" i="1"/>
  <c r="AE29" i="1" s="1"/>
  <c r="V29" i="1"/>
  <c r="S29" i="1"/>
  <c r="P29" i="1"/>
  <c r="N29" i="1"/>
  <c r="K29" i="1"/>
  <c r="H29" i="1"/>
  <c r="E29" i="1"/>
  <c r="T29" i="1" s="1"/>
  <c r="AM28" i="1"/>
  <c r="AN28" i="1" s="1"/>
  <c r="AJ28" i="1"/>
  <c r="AK28" i="1" s="1"/>
  <c r="AG28" i="1"/>
  <c r="AH28" i="1" s="1"/>
  <c r="AO28" i="1" s="1"/>
  <c r="AD28" i="1"/>
  <c r="AB28" i="1"/>
  <c r="Z28" i="1"/>
  <c r="X28" i="1"/>
  <c r="V28" i="1"/>
  <c r="AE28" i="1" s="1"/>
  <c r="S28" i="1"/>
  <c r="P28" i="1"/>
  <c r="N28" i="1"/>
  <c r="K28" i="1"/>
  <c r="H28" i="1"/>
  <c r="C28" i="1"/>
  <c r="E28" i="1" s="1"/>
  <c r="T28" i="1" s="1"/>
  <c r="AM27" i="1"/>
  <c r="AN27" i="1" s="1"/>
  <c r="AJ27" i="1"/>
  <c r="AK27" i="1" s="1"/>
  <c r="AO27" i="1" s="1"/>
  <c r="AG27" i="1"/>
  <c r="AH27" i="1" s="1"/>
  <c r="AD27" i="1"/>
  <c r="AB27" i="1"/>
  <c r="Z27" i="1"/>
  <c r="X27" i="1"/>
  <c r="V27" i="1"/>
  <c r="AE27" i="1" s="1"/>
  <c r="S27" i="1"/>
  <c r="P27" i="1"/>
  <c r="N27" i="1"/>
  <c r="K27" i="1"/>
  <c r="H27" i="1"/>
  <c r="C27" i="1"/>
  <c r="E27" i="1" s="1"/>
  <c r="T27" i="1" s="1"/>
  <c r="AM26" i="1"/>
  <c r="AN26" i="1" s="1"/>
  <c r="AJ26" i="1"/>
  <c r="AK26" i="1" s="1"/>
  <c r="AO26" i="1" s="1"/>
  <c r="AG26" i="1"/>
  <c r="AH26" i="1" s="1"/>
  <c r="AD26" i="1"/>
  <c r="AB26" i="1"/>
  <c r="Z26" i="1"/>
  <c r="X26" i="1"/>
  <c r="V26" i="1"/>
  <c r="AE26" i="1" s="1"/>
  <c r="S26" i="1"/>
  <c r="P26" i="1"/>
  <c r="N26" i="1"/>
  <c r="K26" i="1"/>
  <c r="H26" i="1"/>
  <c r="E26" i="1"/>
  <c r="T26" i="1" s="1"/>
  <c r="AN25" i="1"/>
  <c r="AM25" i="1"/>
  <c r="AK25" i="1"/>
  <c r="AJ25" i="1"/>
  <c r="AH25" i="1"/>
  <c r="AO25" i="1" s="1"/>
  <c r="AG25" i="1"/>
  <c r="AD25" i="1"/>
  <c r="AB25" i="1"/>
  <c r="Z25" i="1"/>
  <c r="X25" i="1"/>
  <c r="AE25" i="1" s="1"/>
  <c r="V25" i="1"/>
  <c r="S25" i="1"/>
  <c r="P25" i="1"/>
  <c r="N25" i="1"/>
  <c r="K25" i="1"/>
  <c r="H25" i="1"/>
  <c r="E25" i="1"/>
  <c r="T25" i="1" s="1"/>
  <c r="AP25" i="1" s="1"/>
  <c r="AQ25" i="1" s="1"/>
  <c r="C25" i="1"/>
  <c r="AN24" i="1"/>
  <c r="AM24" i="1"/>
  <c r="AK24" i="1"/>
  <c r="AJ24" i="1"/>
  <c r="AH24" i="1"/>
  <c r="AO24" i="1" s="1"/>
  <c r="AG24" i="1"/>
  <c r="AD24" i="1"/>
  <c r="AB24" i="1"/>
  <c r="Z24" i="1"/>
  <c r="X24" i="1"/>
  <c r="AE24" i="1" s="1"/>
  <c r="V24" i="1"/>
  <c r="S24" i="1"/>
  <c r="P24" i="1"/>
  <c r="N24" i="1"/>
  <c r="K24" i="1"/>
  <c r="H24" i="1"/>
  <c r="E24" i="1"/>
  <c r="T24" i="1" s="1"/>
  <c r="AP24" i="1" s="1"/>
  <c r="AQ24" i="1" s="1"/>
  <c r="AM23" i="1"/>
  <c r="AN23" i="1" s="1"/>
  <c r="AJ23" i="1"/>
  <c r="AK23" i="1" s="1"/>
  <c r="AG23" i="1"/>
  <c r="AH23" i="1" s="1"/>
  <c r="AD23" i="1"/>
  <c r="AB23" i="1"/>
  <c r="Z23" i="1"/>
  <c r="X23" i="1"/>
  <c r="V23" i="1"/>
  <c r="AE23" i="1" s="1"/>
  <c r="S23" i="1"/>
  <c r="P23" i="1"/>
  <c r="N23" i="1"/>
  <c r="K23" i="1"/>
  <c r="H23" i="1"/>
  <c r="E23" i="1"/>
  <c r="T23" i="1" s="1"/>
  <c r="AN22" i="1"/>
  <c r="AM22" i="1"/>
  <c r="AK22" i="1"/>
  <c r="AJ22" i="1"/>
  <c r="AH22" i="1"/>
  <c r="AO22" i="1" s="1"/>
  <c r="AG22" i="1"/>
  <c r="AD22" i="1"/>
  <c r="AB22" i="1"/>
  <c r="Z22" i="1"/>
  <c r="X22" i="1"/>
  <c r="AE22" i="1" s="1"/>
  <c r="V22" i="1"/>
  <c r="S22" i="1"/>
  <c r="P22" i="1"/>
  <c r="N22" i="1"/>
  <c r="K22" i="1"/>
  <c r="H22" i="1"/>
  <c r="E22" i="1"/>
  <c r="T22" i="1" s="1"/>
  <c r="AM21" i="1"/>
  <c r="AN21" i="1" s="1"/>
  <c r="AJ21" i="1"/>
  <c r="AK21" i="1" s="1"/>
  <c r="AG21" i="1"/>
  <c r="AH21" i="1" s="1"/>
  <c r="AO21" i="1" s="1"/>
  <c r="AD21" i="1"/>
  <c r="AB21" i="1"/>
  <c r="Z21" i="1"/>
  <c r="X21" i="1"/>
  <c r="V21" i="1"/>
  <c r="AE21" i="1" s="1"/>
  <c r="S21" i="1"/>
  <c r="P21" i="1"/>
  <c r="N21" i="1"/>
  <c r="K21" i="1"/>
  <c r="H21" i="1"/>
  <c r="E21" i="1"/>
  <c r="T21" i="1" s="1"/>
  <c r="AN20" i="1"/>
  <c r="AM20" i="1"/>
  <c r="AK20" i="1"/>
  <c r="AJ20" i="1"/>
  <c r="AH20" i="1"/>
  <c r="AO20" i="1" s="1"/>
  <c r="AG20" i="1"/>
  <c r="AD20" i="1"/>
  <c r="AB20" i="1"/>
  <c r="Z20" i="1"/>
  <c r="X20" i="1"/>
  <c r="AE20" i="1" s="1"/>
  <c r="V20" i="1"/>
  <c r="S20" i="1"/>
  <c r="P20" i="1"/>
  <c r="N20" i="1"/>
  <c r="K20" i="1"/>
  <c r="H20" i="1"/>
  <c r="E20" i="1"/>
  <c r="T20" i="1" s="1"/>
  <c r="AP20" i="1" s="1"/>
  <c r="AQ20" i="1" s="1"/>
  <c r="AM19" i="1"/>
  <c r="AN19" i="1" s="1"/>
  <c r="AJ19" i="1"/>
  <c r="AK19" i="1" s="1"/>
  <c r="AG19" i="1"/>
  <c r="AH19" i="1" s="1"/>
  <c r="AD19" i="1"/>
  <c r="AB19" i="1"/>
  <c r="Z19" i="1"/>
  <c r="X19" i="1"/>
  <c r="V19" i="1"/>
  <c r="AE19" i="1" s="1"/>
  <c r="S19" i="1"/>
  <c r="P19" i="1"/>
  <c r="N19" i="1"/>
  <c r="K19" i="1"/>
  <c r="H19" i="1"/>
  <c r="E19" i="1"/>
  <c r="T19" i="1" s="1"/>
  <c r="AN18" i="1"/>
  <c r="AM18" i="1"/>
  <c r="AK18" i="1"/>
  <c r="AJ18" i="1"/>
  <c r="AH18" i="1"/>
  <c r="AO18" i="1" s="1"/>
  <c r="AG18" i="1"/>
  <c r="AD18" i="1"/>
  <c r="AB18" i="1"/>
  <c r="Z18" i="1"/>
  <c r="X18" i="1"/>
  <c r="AE18" i="1" s="1"/>
  <c r="V18" i="1"/>
  <c r="S18" i="1"/>
  <c r="P18" i="1"/>
  <c r="N18" i="1"/>
  <c r="K18" i="1"/>
  <c r="H18" i="1"/>
  <c r="E18" i="1"/>
  <c r="T18" i="1" s="1"/>
  <c r="AM17" i="1"/>
  <c r="AN17" i="1" s="1"/>
  <c r="AJ17" i="1"/>
  <c r="AK17" i="1" s="1"/>
  <c r="AG17" i="1"/>
  <c r="AH17" i="1" s="1"/>
  <c r="AO17" i="1" s="1"/>
  <c r="AD17" i="1"/>
  <c r="AB17" i="1"/>
  <c r="Z17" i="1"/>
  <c r="X17" i="1"/>
  <c r="V17" i="1"/>
  <c r="AE17" i="1" s="1"/>
  <c r="S17" i="1"/>
  <c r="P17" i="1"/>
  <c r="N17" i="1"/>
  <c r="K17" i="1"/>
  <c r="H17" i="1"/>
  <c r="C17" i="1"/>
  <c r="E17" i="1" s="1"/>
  <c r="T17" i="1" s="1"/>
  <c r="AM16" i="1"/>
  <c r="AN16" i="1" s="1"/>
  <c r="AJ16" i="1"/>
  <c r="AK16" i="1" s="1"/>
  <c r="AG16" i="1"/>
  <c r="AH16" i="1" s="1"/>
  <c r="AO16" i="1" s="1"/>
  <c r="AD16" i="1"/>
  <c r="AB16" i="1"/>
  <c r="Z16" i="1"/>
  <c r="X16" i="1"/>
  <c r="V16" i="1"/>
  <c r="AE16" i="1" s="1"/>
  <c r="S16" i="1"/>
  <c r="P16" i="1"/>
  <c r="N16" i="1"/>
  <c r="K16" i="1"/>
  <c r="H16" i="1"/>
  <c r="E16" i="1"/>
  <c r="T16" i="1" s="1"/>
  <c r="AP16" i="1" s="1"/>
  <c r="AQ16" i="1" s="1"/>
  <c r="AN15" i="1"/>
  <c r="AM15" i="1"/>
  <c r="AK15" i="1"/>
  <c r="AJ15" i="1"/>
  <c r="AH15" i="1"/>
  <c r="AO15" i="1" s="1"/>
  <c r="AG15" i="1"/>
  <c r="AD15" i="1"/>
  <c r="AB15" i="1"/>
  <c r="Z15" i="1"/>
  <c r="X15" i="1"/>
  <c r="AE15" i="1" s="1"/>
  <c r="V15" i="1"/>
  <c r="S15" i="1"/>
  <c r="P15" i="1"/>
  <c r="N15" i="1"/>
  <c r="K15" i="1"/>
  <c r="H15" i="1"/>
  <c r="E15" i="1"/>
  <c r="T15" i="1" s="1"/>
  <c r="AP15" i="1" s="1"/>
  <c r="AQ15" i="1" s="1"/>
  <c r="AM14" i="1"/>
  <c r="AN14" i="1" s="1"/>
  <c r="AJ14" i="1"/>
  <c r="AK14" i="1" s="1"/>
  <c r="AG14" i="1"/>
  <c r="AH14" i="1" s="1"/>
  <c r="AO14" i="1" s="1"/>
  <c r="AD14" i="1"/>
  <c r="AB14" i="1"/>
  <c r="Z14" i="1"/>
  <c r="X14" i="1"/>
  <c r="V14" i="1"/>
  <c r="AE14" i="1" s="1"/>
  <c r="S14" i="1"/>
  <c r="P14" i="1"/>
  <c r="N14" i="1"/>
  <c r="K14" i="1"/>
  <c r="H14" i="1"/>
  <c r="E14" i="1"/>
  <c r="T14" i="1" s="1"/>
  <c r="AP14" i="1" s="1"/>
  <c r="AQ14" i="1" s="1"/>
  <c r="AN13" i="1"/>
  <c r="AM13" i="1"/>
  <c r="AK13" i="1"/>
  <c r="AJ13" i="1"/>
  <c r="AH13" i="1"/>
  <c r="AO13" i="1" s="1"/>
  <c r="AG13" i="1"/>
  <c r="AD13" i="1"/>
  <c r="AB13" i="1"/>
  <c r="Z13" i="1"/>
  <c r="X13" i="1"/>
  <c r="AE13" i="1" s="1"/>
  <c r="V13" i="1"/>
  <c r="S13" i="1"/>
  <c r="P13" i="1"/>
  <c r="N13" i="1"/>
  <c r="K13" i="1"/>
  <c r="H13" i="1"/>
  <c r="E13" i="1"/>
  <c r="T13" i="1" s="1"/>
  <c r="AM12" i="1"/>
  <c r="AN12" i="1" s="1"/>
  <c r="AJ12" i="1"/>
  <c r="AK12" i="1" s="1"/>
  <c r="AG12" i="1"/>
  <c r="AH12" i="1" s="1"/>
  <c r="AO12" i="1" s="1"/>
  <c r="AD12" i="1"/>
  <c r="AB12" i="1"/>
  <c r="Z12" i="1"/>
  <c r="X12" i="1"/>
  <c r="V12" i="1"/>
  <c r="AE12" i="1" s="1"/>
  <c r="S12" i="1"/>
  <c r="P12" i="1"/>
  <c r="N12" i="1"/>
  <c r="K12" i="1"/>
  <c r="H12" i="1"/>
  <c r="E12" i="1"/>
  <c r="T12" i="1" s="1"/>
  <c r="AP12" i="1" s="1"/>
  <c r="AQ12" i="1" s="1"/>
  <c r="AN11" i="1"/>
  <c r="AM11" i="1"/>
  <c r="AK11" i="1"/>
  <c r="AJ11" i="1"/>
  <c r="AH11" i="1"/>
  <c r="AO11" i="1" s="1"/>
  <c r="AG11" i="1"/>
  <c r="AD11" i="1"/>
  <c r="AB11" i="1"/>
  <c r="Z11" i="1"/>
  <c r="X11" i="1"/>
  <c r="AE11" i="1" s="1"/>
  <c r="V11" i="1"/>
  <c r="S11" i="1"/>
  <c r="P11" i="1"/>
  <c r="N11" i="1"/>
  <c r="K11" i="1"/>
  <c r="H11" i="1"/>
  <c r="E11" i="1"/>
  <c r="T11" i="1" s="1"/>
  <c r="AP11" i="1" s="1"/>
  <c r="AQ11" i="1" s="1"/>
  <c r="C11" i="1"/>
  <c r="AN10" i="1"/>
  <c r="AM10" i="1"/>
  <c r="AK10" i="1"/>
  <c r="AJ10" i="1"/>
  <c r="AH10" i="1"/>
  <c r="AO10" i="1" s="1"/>
  <c r="AG10" i="1"/>
  <c r="AD10" i="1"/>
  <c r="AB10" i="1"/>
  <c r="Z10" i="1"/>
  <c r="X10" i="1"/>
  <c r="AE10" i="1" s="1"/>
  <c r="V10" i="1"/>
  <c r="S10" i="1"/>
  <c r="P10" i="1"/>
  <c r="N10" i="1"/>
  <c r="K10" i="1"/>
  <c r="H10" i="1"/>
  <c r="E10" i="1"/>
  <c r="T10" i="1" s="1"/>
  <c r="AP10" i="1" s="1"/>
  <c r="AQ10" i="1" s="1"/>
  <c r="AM9" i="1"/>
  <c r="AN9" i="1" s="1"/>
  <c r="AJ9" i="1"/>
  <c r="AK9" i="1" s="1"/>
  <c r="AG9" i="1"/>
  <c r="AH9" i="1" s="1"/>
  <c r="AD9" i="1"/>
  <c r="AB9" i="1"/>
  <c r="Z9" i="1"/>
  <c r="X9" i="1"/>
  <c r="V9" i="1"/>
  <c r="AE9" i="1" s="1"/>
  <c r="S9" i="1"/>
  <c r="P9" i="1"/>
  <c r="N9" i="1"/>
  <c r="K9" i="1"/>
  <c r="H9" i="1"/>
  <c r="C9" i="1"/>
  <c r="E9" i="1" s="1"/>
  <c r="T9" i="1" s="1"/>
  <c r="AM8" i="1"/>
  <c r="AN8" i="1" s="1"/>
  <c r="AJ8" i="1"/>
  <c r="AK8" i="1" s="1"/>
  <c r="AG8" i="1"/>
  <c r="AH8" i="1" s="1"/>
  <c r="AD8" i="1"/>
  <c r="AB8" i="1"/>
  <c r="Z8" i="1"/>
  <c r="X8" i="1"/>
  <c r="V8" i="1"/>
  <c r="AE8" i="1" s="1"/>
  <c r="S8" i="1"/>
  <c r="P8" i="1"/>
  <c r="N8" i="1"/>
  <c r="K8" i="1"/>
  <c r="H8" i="1"/>
  <c r="E8" i="1"/>
  <c r="T8" i="1" s="1"/>
  <c r="AN7" i="1"/>
  <c r="AM7" i="1"/>
  <c r="AK7" i="1"/>
  <c r="AJ7" i="1"/>
  <c r="AH7" i="1"/>
  <c r="AO7" i="1" s="1"/>
  <c r="AG7" i="1"/>
  <c r="AD7" i="1"/>
  <c r="AB7" i="1"/>
  <c r="Z7" i="1"/>
  <c r="X7" i="1"/>
  <c r="AE7" i="1" s="1"/>
  <c r="V7" i="1"/>
  <c r="S7" i="1"/>
  <c r="P7" i="1"/>
  <c r="N7" i="1"/>
  <c r="K7" i="1"/>
  <c r="H7" i="1"/>
  <c r="E7" i="1"/>
  <c r="T7" i="1" s="1"/>
  <c r="AM6" i="1"/>
  <c r="AN6" i="1" s="1"/>
  <c r="AJ6" i="1"/>
  <c r="AK6" i="1" s="1"/>
  <c r="AG6" i="1"/>
  <c r="AH6" i="1" s="1"/>
  <c r="AO6" i="1" s="1"/>
  <c r="AD6" i="1"/>
  <c r="AB6" i="1"/>
  <c r="Z6" i="1"/>
  <c r="X6" i="1"/>
  <c r="V6" i="1"/>
  <c r="AE6" i="1" s="1"/>
  <c r="S6" i="1"/>
  <c r="P6" i="1"/>
  <c r="N6" i="1"/>
  <c r="K6" i="1"/>
  <c r="H6" i="1"/>
  <c r="E6" i="1"/>
  <c r="T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N5" i="1"/>
  <c r="AM5" i="1"/>
  <c r="AK5" i="1"/>
  <c r="AJ5" i="1"/>
  <c r="AH5" i="1"/>
  <c r="AO5" i="1" s="1"/>
  <c r="AG5" i="1"/>
  <c r="AD5" i="1"/>
  <c r="AB5" i="1"/>
  <c r="Z5" i="1"/>
  <c r="X5" i="1"/>
  <c r="AE5" i="1" s="1"/>
  <c r="V5" i="1"/>
  <c r="S5" i="1"/>
  <c r="P5" i="1"/>
  <c r="N5" i="1"/>
  <c r="K5" i="1"/>
  <c r="H5" i="1"/>
  <c r="E5" i="1"/>
  <c r="T5" i="1" s="1"/>
  <c r="A5" i="1"/>
  <c r="AP5" i="1" l="1"/>
  <c r="AQ5" i="1" s="1"/>
  <c r="AP6" i="1"/>
  <c r="AQ6" i="1" s="1"/>
  <c r="AP7" i="1"/>
  <c r="AQ7" i="1" s="1"/>
  <c r="AO8" i="1"/>
  <c r="AP8" i="1" s="1"/>
  <c r="AQ8" i="1" s="1"/>
  <c r="AO9" i="1"/>
  <c r="AP9" i="1" s="1"/>
  <c r="AQ9" i="1" s="1"/>
  <c r="AP13" i="1"/>
  <c r="AQ13" i="1" s="1"/>
  <c r="AP17" i="1"/>
  <c r="AQ17" i="1" s="1"/>
  <c r="AP18" i="1"/>
  <c r="AQ18" i="1" s="1"/>
  <c r="AO19" i="1"/>
  <c r="AP19" i="1" s="1"/>
  <c r="AQ19" i="1" s="1"/>
  <c r="AP21" i="1"/>
  <c r="AQ21" i="1" s="1"/>
  <c r="AP22" i="1"/>
  <c r="AQ22" i="1" s="1"/>
  <c r="AO23" i="1"/>
  <c r="AP23" i="1" s="1"/>
  <c r="AQ23" i="1" s="1"/>
  <c r="AP29" i="1"/>
  <c r="AQ29" i="1" s="1"/>
  <c r="AP26" i="1"/>
  <c r="AQ26" i="1" s="1"/>
  <c r="AP27" i="1"/>
  <c r="AQ27" i="1" s="1"/>
  <c r="AP28" i="1"/>
  <c r="AQ28" i="1" s="1"/>
  <c r="AO30" i="1"/>
  <c r="AP30" i="1" s="1"/>
  <c r="AQ30" i="1" s="1"/>
  <c r="AP32" i="1"/>
  <c r="AQ32" i="1" s="1"/>
  <c r="AP33" i="1"/>
  <c r="AQ33" i="1" s="1"/>
  <c r="AP34" i="1"/>
  <c r="AQ34" i="1" s="1"/>
  <c r="AO35" i="1"/>
  <c r="AP35" i="1" s="1"/>
  <c r="AQ35" i="1" s="1"/>
  <c r="AP37" i="1"/>
  <c r="AQ37" i="1" s="1"/>
  <c r="AO38" i="1"/>
  <c r="AP38" i="1" s="1"/>
  <c r="AQ38" i="1" s="1"/>
  <c r="AP42" i="1"/>
  <c r="AQ42" i="1" s="1"/>
  <c r="AP43" i="1"/>
  <c r="AQ43" i="1" s="1"/>
  <c r="AO43" i="1"/>
  <c r="AP45" i="1"/>
  <c r="AQ45" i="1" s="1"/>
  <c r="AP46" i="1"/>
  <c r="AQ46" i="1" s="1"/>
  <c r="AO47" i="1"/>
  <c r="AP47" i="1" s="1"/>
  <c r="AQ47" i="1" s="1"/>
  <c r="AO48" i="1"/>
  <c r="AP48" i="1" s="1"/>
  <c r="AQ48" i="1" s="1"/>
  <c r="AP50" i="1"/>
  <c r="AQ50" i="1" s="1"/>
  <c r="AP51" i="1"/>
  <c r="AQ51" i="1" s="1"/>
  <c r="AP52" i="1"/>
  <c r="AQ52" i="1" s="1"/>
  <c r="AO53" i="1"/>
  <c r="AP53" i="1" s="1"/>
  <c r="AQ53" i="1" s="1"/>
  <c r="AP57" i="1"/>
  <c r="AQ57" i="1" s="1"/>
  <c r="AO58" i="1"/>
  <c r="AO59" i="1"/>
  <c r="AO60" i="1"/>
  <c r="AP62" i="1"/>
  <c r="AQ62" i="1" s="1"/>
  <c r="AP63" i="1"/>
  <c r="AQ63" i="1" s="1"/>
  <c r="AO64" i="1"/>
  <c r="AP68" i="1"/>
  <c r="AQ68" i="1" s="1"/>
  <c r="AP69" i="1"/>
  <c r="AQ69" i="1" s="1"/>
  <c r="AO70" i="1"/>
  <c r="AP70" i="1" s="1"/>
  <c r="AQ70" i="1" s="1"/>
  <c r="AP72" i="1"/>
  <c r="AQ72" i="1" s="1"/>
  <c r="AP73" i="1"/>
  <c r="AQ73" i="1" s="1"/>
  <c r="AO73" i="1"/>
  <c r="AP75" i="1"/>
  <c r="AQ75" i="1" s="1"/>
  <c r="AP76" i="1"/>
  <c r="AQ76" i="1" s="1"/>
  <c r="AO77" i="1"/>
  <c r="AP77" i="1" s="1"/>
  <c r="AQ77" i="1" s="1"/>
  <c r="AP58" i="1"/>
  <c r="AQ58" i="1" s="1"/>
  <c r="AP59" i="1"/>
  <c r="AQ59" i="1" s="1"/>
  <c r="AP60" i="1"/>
  <c r="AQ60" i="1" s="1"/>
  <c r="AP64" i="1"/>
  <c r="AQ64" i="1" s="1"/>
  <c r="AP80" i="1"/>
  <c r="AQ80" i="1" s="1"/>
  <c r="AP88" i="1"/>
  <c r="AQ88" i="1" s="1"/>
  <c r="AP81" i="1"/>
  <c r="AQ81" i="1" s="1"/>
  <c r="AO82" i="1"/>
  <c r="AP82" i="1" s="1"/>
  <c r="AQ82" i="1" s="1"/>
  <c r="AP86" i="1"/>
  <c r="AQ86" i="1" s="1"/>
  <c r="AP87" i="1"/>
  <c r="AQ87" i="1" s="1"/>
  <c r="AO88" i="1"/>
  <c r="AP90" i="1"/>
  <c r="AQ90" i="1" s="1"/>
  <c r="AP91" i="1"/>
  <c r="AQ91" i="1" s="1"/>
  <c r="AP92" i="1"/>
  <c r="AQ92" i="1" s="1"/>
  <c r="AO93" i="1"/>
  <c r="AP93" i="1" s="1"/>
  <c r="AQ93" i="1" s="1"/>
  <c r="AO94" i="1"/>
  <c r="AP94" i="1" s="1"/>
  <c r="AQ94" i="1" s="1"/>
  <c r="AO95" i="1"/>
  <c r="AP95" i="1" s="1"/>
  <c r="AQ95" i="1" s="1"/>
</calcChain>
</file>

<file path=xl/sharedStrings.xml><?xml version="1.0" encoding="utf-8"?>
<sst xmlns="http://schemas.openxmlformats.org/spreadsheetml/2006/main" count="324" uniqueCount="132">
  <si>
    <t>Таблица мониторинга электронных журналов и дневников за период с 23 сентября по 23 октября  2017/2018 учебного года</t>
  </si>
  <si>
    <t>по состоянию на 24 октября 2017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</si>
  <si>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</si>
  <si>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</si>
  <si>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</si>
  <si>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</si>
  <si>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</si>
  <si>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</si>
  <si>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</si>
  <si>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</si>
  <si>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</si>
  <si>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</si>
  <si>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</si>
  <si>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</si>
  <si>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</si>
  <si>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</si>
  <si>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</si>
  <si>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</si>
  <si>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</si>
  <si>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</si>
  <si>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</si>
  <si>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</si>
  <si>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</si>
  <si>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</si>
  <si>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</si>
  <si>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</si>
  <si>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</si>
  <si>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</si>
  <si>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</si>
  <si>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</si>
  <si>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</si>
  <si>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</si>
  <si>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ОБЩАЯ СУММА БАЛЛОВ (макс 18 баллов)</t>
  </si>
  <si>
    <t>ПРОЦЕНТ информационной наполненности</t>
  </si>
  <si>
    <t>МАОУ гимназия №36</t>
  </si>
  <si>
    <t>-</t>
  </si>
  <si>
    <t>МБОУ лицей №90</t>
  </si>
  <si>
    <t>МОУ гимназия №87</t>
  </si>
  <si>
    <t>МБОУ гимназия №23</t>
  </si>
  <si>
    <t>МБОУ гимназия №69</t>
  </si>
  <si>
    <t>МБОУ гимназия №3</t>
  </si>
  <si>
    <t>МБОУ гимназия №33</t>
  </si>
  <si>
    <t>МАОУ лицей №64</t>
  </si>
  <si>
    <t>МБОУ СОШ №16</t>
  </si>
  <si>
    <t>МБОУ СОШ №31</t>
  </si>
  <si>
    <t>МАОУ СОШ №71</t>
  </si>
  <si>
    <t>МАОУ СОШ №96</t>
  </si>
  <si>
    <t>МАОУ СОШ №101</t>
  </si>
  <si>
    <t>МБОУ гимназия №92</t>
  </si>
  <si>
    <t>МБОУ гимназия №44</t>
  </si>
  <si>
    <t>МБОУ гимназия №54</t>
  </si>
  <si>
    <t>МБОУ гимназия №72</t>
  </si>
  <si>
    <t>МБОУ гимназия №82</t>
  </si>
  <si>
    <t>МБОУ СОШ №6</t>
  </si>
  <si>
    <t>МБОУ СОШ №20</t>
  </si>
  <si>
    <t>МБОУ СОШ №35</t>
  </si>
  <si>
    <t>МБОУ СОШ №37</t>
  </si>
  <si>
    <t>МБОУ СОШ №43</t>
  </si>
  <si>
    <t>МБОУ СОШ №51</t>
  </si>
  <si>
    <t>МБОУ СОШ №53</t>
  </si>
  <si>
    <t>МБОУ СОШ №55</t>
  </si>
  <si>
    <t>МБОУ СОШ №57</t>
  </si>
  <si>
    <t>МБОУ СОШ №58</t>
  </si>
  <si>
    <t>МБОУ СОШ №73</t>
  </si>
  <si>
    <t>МБОУ СОШ №76</t>
  </si>
  <si>
    <t>МБОУ СОШ №83</t>
  </si>
  <si>
    <t>МБОУ СОШ №86</t>
  </si>
  <si>
    <t>МБОУ СОШ №89</t>
  </si>
  <si>
    <t>МБОУ НОШ №94</t>
  </si>
  <si>
    <t>МБОУ гимназия №40</t>
  </si>
  <si>
    <t>МБОУ лицей №4</t>
  </si>
  <si>
    <t>МБОУ лицей №48</t>
  </si>
  <si>
    <t>МБОУ СОШ №5</t>
  </si>
  <si>
    <t>МБОУ ООШ №7</t>
  </si>
  <si>
    <t>МБОУ СОШ №11</t>
  </si>
  <si>
    <t>МБОУ СОШ №30</t>
  </si>
  <si>
    <t>МБОУ СОШ №41</t>
  </si>
  <si>
    <t>МБОУ СОШ №45</t>
  </si>
  <si>
    <t>МБОУ СОШ №49</t>
  </si>
  <si>
    <t>МБОУ СОШ №50</t>
  </si>
  <si>
    <t>МБОУ СОШ №52</t>
  </si>
  <si>
    <t>МБОУ СОШ №60</t>
  </si>
  <si>
    <t>МАОУ СОШ №62</t>
  </si>
  <si>
    <t>МБОУ СОШ №63</t>
  </si>
  <si>
    <t>МБОУ СОШ №65</t>
  </si>
  <si>
    <t>МБОУ СОШ №67</t>
  </si>
  <si>
    <t>МАОУ СОШ №75</t>
  </si>
  <si>
    <t>МБОУ ООШ №79</t>
  </si>
  <si>
    <t>МБОУ СОШ №95</t>
  </si>
  <si>
    <t>МБОУ лицей №12</t>
  </si>
  <si>
    <t>МБОУ СОШ №1</t>
  </si>
  <si>
    <t>МБОУ СОШ №2</t>
  </si>
  <si>
    <t>МБОУ СОШ №10</t>
  </si>
  <si>
    <t>МАОУ СОШ №17</t>
  </si>
  <si>
    <t>МБОУ СОШ №42</t>
  </si>
  <si>
    <t>МБОУ СОШ №47</t>
  </si>
  <si>
    <t>МБОУ СОШ №61</t>
  </si>
  <si>
    <t>МБОУ СОШ №68</t>
  </si>
  <si>
    <t>МБОУ СОШ №70</t>
  </si>
  <si>
    <t>МБОУ СОШ №78</t>
  </si>
  <si>
    <t>МБОУ ООШ №81</t>
  </si>
  <si>
    <t>МАОУ СОШ №93</t>
  </si>
  <si>
    <t>МБОУ СОШ №98</t>
  </si>
  <si>
    <t>МБОУ О(С)ОШ №3</t>
  </si>
  <si>
    <t>МБОУ гимназия №18</t>
  </si>
  <si>
    <t>МБОУ гимназия №25</t>
  </si>
  <si>
    <t>МБОУ гимназия №88</t>
  </si>
  <si>
    <t>МБОУ СОШ №22</t>
  </si>
  <si>
    <t>МБОУ СОШ №34</t>
  </si>
  <si>
    <t>МБОУ СОШ №38</t>
  </si>
  <si>
    <t>МБОУ СОШ №77</t>
  </si>
  <si>
    <t>МАОУ СОШ №84</t>
  </si>
  <si>
    <t>МБОУ СОШ №85</t>
  </si>
  <si>
    <t>МАОУ СОШ №99</t>
  </si>
  <si>
    <t>МБОУ СОШ №8</t>
  </si>
  <si>
    <t>МБОУ СОШ №14</t>
  </si>
  <si>
    <t>МБОУ СОШ №29</t>
  </si>
  <si>
    <t>МБОУ СОШ №32</t>
  </si>
  <si>
    <t>МАОУ СОШ №66</t>
  </si>
  <si>
    <t>МБОУ СОШ №66</t>
  </si>
  <si>
    <t>МБОУ СОШ №74</t>
  </si>
  <si>
    <t>МБОУ СОШ №19</t>
  </si>
  <si>
    <t>МБОУ СОШ №24</t>
  </si>
  <si>
    <t>МБОУ СОШ №39</t>
  </si>
  <si>
    <t>МБОУ СОШ №100</t>
  </si>
  <si>
    <t>МБОУ СОШ №80</t>
  </si>
  <si>
    <t>МБОУ СОШ №46</t>
  </si>
  <si>
    <t xml:space="preserve">Значительное число учащихся поступают в веченюю школу после 1 сентября  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</si>
  <si>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</si>
  <si>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</si>
  <si>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Начальная школа: в первых классах оценки не ставятся</t>
  </si>
  <si>
    <t>Образовательные организации не предоставили данные по тарификации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</si>
</sst>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33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18" fillId="0" borderId="0"/>
    <xf numFmtId="0" fontId="1" fillId="0" borderId="0"/>
    <xf numFmtId="0" fontId="23" fillId="0" borderId="0"/>
    <xf numFmtId="0" fontId="31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7" borderId="7" applyNumberFormat="0" applyAlignment="0" applyProtection="0"/>
    <xf numFmtId="0" fontId="44" fillId="4" borderId="0" applyNumberFormat="0" applyBorder="0" applyAlignment="0" applyProtection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33" fillId="0" borderId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47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</cellStyleXfs>
  <cellXfs count="164">
    <xf numFmtId="0" fontId="0" fillId="0" borderId="0" xfId="0"/>
    <xf numFmtId="0" fontId="4" fillId="33" borderId="10" xfId="0" applyFont="1" applyFill="1" applyBorder="1" applyAlignment="1">
      <alignment horizontal="left" vertical="center"/>
    </xf>
    <xf numFmtId="0" fontId="4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3" borderId="11" xfId="0" applyFont="1" applyFill="1" applyBorder="1" applyAlignment="1">
      <alignment horizontal="left" vertical="center"/>
    </xf>
    <xf numFmtId="0" fontId="8" fillId="33" borderId="1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33" borderId="12" xfId="0" applyFont="1" applyFill="1" applyBorder="1" applyAlignment="1">
      <alignment horizontal="left" vertical="center"/>
    </xf>
    <xf numFmtId="0" fontId="4" fillId="33" borderId="13" xfId="0" applyFont="1" applyFill="1" applyBorder="1" applyAlignment="1">
      <alignment horizontal="left" vertical="center"/>
    </xf>
    <xf numFmtId="0" fontId="5" fillId="3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33" borderId="13" xfId="0" applyFont="1" applyFill="1" applyBorder="1" applyAlignment="1">
      <alignment horizontal="left" vertical="center"/>
    </xf>
    <xf numFmtId="0" fontId="8" fillId="33" borderId="13" xfId="0" applyFont="1" applyFill="1" applyBorder="1" applyAlignment="1">
      <alignment horizontal="left" vertical="center"/>
    </xf>
    <xf numFmtId="0" fontId="9" fillId="33" borderId="14" xfId="0" applyFont="1" applyFill="1" applyBorder="1" applyAlignment="1">
      <alignment horizontal="center" vertical="center" wrapText="1"/>
    </xf>
    <xf numFmtId="0" fontId="9" fillId="33" borderId="15" xfId="0" applyFont="1" applyFill="1" applyBorder="1" applyAlignment="1">
      <alignment horizontal="center" vertical="center" wrapText="1"/>
    </xf>
    <xf numFmtId="0" fontId="9" fillId="34" borderId="12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34" borderId="16" xfId="0" applyFont="1" applyFill="1" applyBorder="1" applyAlignment="1">
      <alignment horizontal="center" vertical="center" wrapText="1"/>
    </xf>
    <xf numFmtId="0" fontId="9" fillId="35" borderId="12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16" xfId="0" applyFont="1" applyFill="1" applyBorder="1" applyAlignment="1">
      <alignment horizontal="center" vertical="center" wrapText="1"/>
    </xf>
    <xf numFmtId="0" fontId="9" fillId="36" borderId="12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0" fillId="36" borderId="16" xfId="0" applyFont="1" applyFill="1" applyBorder="1" applyAlignment="1">
      <alignment horizontal="center" vertical="center" wrapText="1"/>
    </xf>
    <xf numFmtId="0" fontId="11" fillId="33" borderId="17" xfId="0" applyFont="1" applyFill="1" applyBorder="1" applyAlignment="1">
      <alignment horizontal="center" vertical="center"/>
    </xf>
    <xf numFmtId="0" fontId="12" fillId="33" borderId="17" xfId="0" applyFont="1" applyFill="1" applyBorder="1" applyAlignment="1">
      <alignment horizontal="center" vertical="center"/>
    </xf>
    <xf numFmtId="0" fontId="10" fillId="33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33" borderId="12" xfId="0" applyNumberFormat="1" applyFont="1" applyFill="1" applyBorder="1" applyAlignment="1" applyProtection="1">
      <alignment horizontal="center" vertical="center" wrapText="1"/>
    </xf>
    <xf numFmtId="0" fontId="13" fillId="33" borderId="16" xfId="0" applyNumberFormat="1" applyFont="1" applyFill="1" applyBorder="1" applyAlignment="1" applyProtection="1">
      <alignment horizontal="left" vertical="center" wrapText="1"/>
    </xf>
    <xf numFmtId="0" fontId="13" fillId="37" borderId="18" xfId="0" applyNumberFormat="1" applyFont="1" applyFill="1" applyBorder="1" applyAlignment="1" applyProtection="1">
      <alignment horizontal="center" vertical="center" wrapText="1"/>
    </xf>
    <xf numFmtId="0" fontId="13" fillId="37" borderId="19" xfId="0" applyNumberFormat="1" applyFont="1" applyFill="1" applyBorder="1" applyAlignment="1" applyProtection="1">
      <alignment horizontal="center" vertical="center" wrapText="1"/>
    </xf>
    <xf numFmtId="0" fontId="14" fillId="37" borderId="19" xfId="0" applyNumberFormat="1" applyFont="1" applyFill="1" applyBorder="1" applyAlignment="1" applyProtection="1">
      <alignment horizontal="center" vertical="center" textRotation="90" wrapText="1"/>
    </xf>
    <xf numFmtId="1" fontId="13" fillId="37" borderId="19" xfId="0" applyNumberFormat="1" applyFont="1" applyFill="1" applyBorder="1" applyAlignment="1" applyProtection="1">
      <alignment horizontal="center" vertical="center" wrapText="1"/>
    </xf>
    <xf numFmtId="0" fontId="14" fillId="34" borderId="19" xfId="0" applyFont="1" applyFill="1" applyBorder="1" applyAlignment="1">
      <alignment horizontal="center" vertical="center" wrapText="1"/>
    </xf>
    <xf numFmtId="0" fontId="13" fillId="38" borderId="19" xfId="0" applyNumberFormat="1" applyFont="1" applyFill="1" applyBorder="1" applyAlignment="1" applyProtection="1">
      <alignment horizontal="center" vertical="center" wrapText="1"/>
    </xf>
    <xf numFmtId="0" fontId="14" fillId="38" borderId="19" xfId="0" applyNumberFormat="1" applyFont="1" applyFill="1" applyBorder="1" applyAlignment="1" applyProtection="1">
      <alignment horizontal="center" vertical="center" textRotation="90" wrapText="1"/>
    </xf>
    <xf numFmtId="9" fontId="13" fillId="38" borderId="19" xfId="1" applyFont="1" applyFill="1" applyBorder="1" applyAlignment="1" applyProtection="1">
      <alignment horizontal="center" vertical="center" wrapText="1"/>
    </xf>
    <xf numFmtId="0" fontId="14" fillId="35" borderId="19" xfId="0" applyFont="1" applyFill="1" applyBorder="1" applyAlignment="1">
      <alignment horizontal="center" vertical="center" wrapText="1"/>
    </xf>
    <xf numFmtId="0" fontId="13" fillId="39" borderId="19" xfId="0" applyNumberFormat="1" applyFont="1" applyFill="1" applyBorder="1" applyAlignment="1" applyProtection="1">
      <alignment horizontal="center" vertical="center" wrapText="1"/>
    </xf>
    <xf numFmtId="0" fontId="14" fillId="39" borderId="19" xfId="0" applyNumberFormat="1" applyFont="1" applyFill="1" applyBorder="1" applyAlignment="1" applyProtection="1">
      <alignment horizontal="center" vertical="center" textRotation="90" wrapText="1"/>
    </xf>
    <xf numFmtId="0" fontId="14" fillId="36" borderId="20" xfId="0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 wrapText="1"/>
    </xf>
    <xf numFmtId="0" fontId="13" fillId="33" borderId="12" xfId="0" applyFont="1" applyFill="1" applyBorder="1"/>
    <xf numFmtId="0" fontId="13" fillId="0" borderId="0" xfId="0" applyFont="1" applyFill="1" applyBorder="1"/>
    <xf numFmtId="0" fontId="9" fillId="33" borderId="21" xfId="0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indent="1"/>
    </xf>
    <xf numFmtId="1" fontId="16" fillId="0" borderId="19" xfId="0" applyNumberFormat="1" applyFont="1" applyFill="1" applyBorder="1" applyAlignment="1">
      <alignment horizontal="center" vertical="center"/>
    </xf>
    <xf numFmtId="0" fontId="14" fillId="37" borderId="19" xfId="1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4" fillId="37" borderId="19" xfId="0" applyFont="1" applyFill="1" applyBorder="1" applyAlignment="1">
      <alignment horizontal="center" vertical="center"/>
    </xf>
    <xf numFmtId="0" fontId="14" fillId="37" borderId="19" xfId="2" applyFont="1" applyFill="1" applyBorder="1" applyAlignment="1" applyProtection="1">
      <alignment horizontal="center" vertical="center" wrapText="1"/>
    </xf>
    <xf numFmtId="0" fontId="19" fillId="37" borderId="19" xfId="0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>
      <alignment horizontal="center" vertical="center"/>
    </xf>
    <xf numFmtId="0" fontId="2" fillId="37" borderId="19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19" fillId="38" borderId="19" xfId="0" applyFont="1" applyFill="1" applyBorder="1" applyAlignment="1">
      <alignment horizontal="center" vertical="center"/>
    </xf>
    <xf numFmtId="1" fontId="16" fillId="0" borderId="19" xfId="1" applyNumberFormat="1" applyFont="1" applyFill="1" applyBorder="1" applyAlignment="1">
      <alignment horizontal="center" vertical="center"/>
    </xf>
    <xf numFmtId="1" fontId="20" fillId="38" borderId="19" xfId="3" applyNumberFormat="1" applyFont="1" applyFill="1" applyBorder="1" applyAlignment="1">
      <alignment horizontal="center" vertical="center" wrapText="1"/>
    </xf>
    <xf numFmtId="0" fontId="2" fillId="38" borderId="19" xfId="0" applyFont="1" applyFill="1" applyBorder="1" applyAlignment="1">
      <alignment horizontal="center" vertical="center"/>
    </xf>
    <xf numFmtId="0" fontId="14" fillId="38" borderId="19" xfId="0" applyFont="1" applyFill="1" applyBorder="1" applyAlignment="1">
      <alignment horizontal="center" vertical="center"/>
    </xf>
    <xf numFmtId="1" fontId="14" fillId="35" borderId="19" xfId="0" applyNumberFormat="1" applyFont="1" applyFill="1" applyBorder="1" applyAlignment="1">
      <alignment horizontal="center" vertical="center"/>
    </xf>
    <xf numFmtId="1" fontId="13" fillId="0" borderId="19" xfId="1" applyNumberFormat="1" applyFont="1" applyFill="1" applyBorder="1" applyAlignment="1">
      <alignment horizontal="center" vertical="center"/>
    </xf>
    <xf numFmtId="1" fontId="21" fillId="39" borderId="19" xfId="0" applyNumberFormat="1" applyFont="1" applyFill="1" applyBorder="1" applyAlignment="1">
      <alignment horizontal="center" vertical="center"/>
    </xf>
    <xf numFmtId="1" fontId="14" fillId="39" borderId="19" xfId="0" applyNumberFormat="1" applyFont="1" applyFill="1" applyBorder="1" applyAlignment="1">
      <alignment horizontal="center" vertical="center"/>
    </xf>
    <xf numFmtId="1" fontId="20" fillId="39" borderId="19" xfId="3" applyNumberFormat="1" applyFont="1" applyFill="1" applyBorder="1" applyAlignment="1">
      <alignment horizontal="center" vertical="center" wrapText="1"/>
    </xf>
    <xf numFmtId="1" fontId="20" fillId="36" borderId="19" xfId="3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/>
    </xf>
    <xf numFmtId="9" fontId="14" fillId="40" borderId="21" xfId="1" applyFont="1" applyFill="1" applyBorder="1" applyAlignment="1">
      <alignment horizontal="center" vertical="center"/>
    </xf>
    <xf numFmtId="49" fontId="15" fillId="40" borderId="12" xfId="0" applyNumberFormat="1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left" indent="1"/>
    </xf>
    <xf numFmtId="9" fontId="14" fillId="41" borderId="21" xfId="1" applyFont="1" applyFill="1" applyBorder="1" applyAlignment="1">
      <alignment horizontal="center" vertical="center"/>
    </xf>
    <xf numFmtId="49" fontId="15" fillId="41" borderId="20" xfId="0" applyNumberFormat="1" applyFont="1" applyFill="1" applyBorder="1" applyAlignment="1">
      <alignment horizontal="left" indent="1"/>
    </xf>
    <xf numFmtId="1" fontId="13" fillId="0" borderId="19" xfId="0" applyNumberFormat="1" applyFont="1" applyFill="1" applyBorder="1" applyAlignment="1" applyProtection="1">
      <alignment horizontal="center" vertical="center"/>
    </xf>
    <xf numFmtId="1" fontId="13" fillId="0" borderId="19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9" fontId="14" fillId="38" borderId="21" xfId="1" applyFont="1" applyFill="1" applyBorder="1" applyAlignment="1">
      <alignment horizontal="center" vertical="center"/>
    </xf>
    <xf numFmtId="49" fontId="15" fillId="38" borderId="20" xfId="0" applyNumberFormat="1" applyFont="1" applyFill="1" applyBorder="1" applyAlignment="1">
      <alignment horizontal="left" indent="1"/>
    </xf>
    <xf numFmtId="1" fontId="24" fillId="0" borderId="19" xfId="4" applyNumberFormat="1" applyFont="1" applyFill="1" applyBorder="1" applyAlignment="1">
      <alignment horizontal="center" vertical="center"/>
    </xf>
    <xf numFmtId="1" fontId="24" fillId="0" borderId="19" xfId="3" applyNumberFormat="1" applyFont="1" applyFill="1" applyBorder="1" applyAlignment="1">
      <alignment horizontal="center" vertical="center"/>
    </xf>
    <xf numFmtId="1" fontId="16" fillId="42" borderId="19" xfId="0" applyNumberFormat="1" applyFont="1" applyFill="1" applyBorder="1" applyAlignment="1">
      <alignment horizontal="center" vertical="center"/>
    </xf>
    <xf numFmtId="9" fontId="14" fillId="37" borderId="21" xfId="1" applyFont="1" applyFill="1" applyBorder="1" applyAlignment="1">
      <alignment horizontal="center" vertical="center"/>
    </xf>
    <xf numFmtId="49" fontId="15" fillId="37" borderId="20" xfId="0" applyNumberFormat="1" applyFont="1" applyFill="1" applyBorder="1" applyAlignment="1">
      <alignment horizontal="left" indent="1"/>
    </xf>
    <xf numFmtId="1" fontId="24" fillId="0" borderId="19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16" fillId="40" borderId="19" xfId="0" applyNumberFormat="1" applyFont="1" applyFill="1" applyBorder="1" applyAlignment="1">
      <alignment horizontal="center" vertical="center"/>
    </xf>
    <xf numFmtId="9" fontId="14" fillId="34" borderId="21" xfId="1" applyFont="1" applyFill="1" applyBorder="1" applyAlignment="1">
      <alignment horizontal="center" vertical="center"/>
    </xf>
    <xf numFmtId="49" fontId="15" fillId="34" borderId="20" xfId="0" applyNumberFormat="1" applyFont="1" applyFill="1" applyBorder="1" applyAlignment="1">
      <alignment horizontal="left" indent="1"/>
    </xf>
    <xf numFmtId="1" fontId="13" fillId="43" borderId="19" xfId="0" applyNumberFormat="1" applyFont="1" applyFill="1" applyBorder="1" applyAlignment="1">
      <alignment horizontal="center" vertical="center"/>
    </xf>
    <xf numFmtId="1" fontId="16" fillId="43" borderId="19" xfId="0" applyNumberFormat="1" applyFont="1" applyFill="1" applyBorder="1" applyAlignment="1">
      <alignment horizontal="center" vertical="center"/>
    </xf>
    <xf numFmtId="1" fontId="24" fillId="0" borderId="19" xfId="3" applyNumberFormat="1" applyFont="1" applyFill="1" applyBorder="1" applyAlignment="1">
      <alignment horizontal="center" vertical="center" wrapText="1"/>
    </xf>
    <xf numFmtId="1" fontId="17" fillId="0" borderId="19" xfId="0" applyNumberFormat="1" applyFont="1" applyFill="1" applyBorder="1" applyAlignment="1">
      <alignment horizontal="center" vertical="center"/>
    </xf>
    <xf numFmtId="0" fontId="17" fillId="44" borderId="19" xfId="0" applyFont="1" applyFill="1" applyBorder="1" applyAlignment="1">
      <alignment horizontal="center" vertical="center"/>
    </xf>
    <xf numFmtId="1" fontId="16" fillId="44" borderId="19" xfId="0" applyNumberFormat="1" applyFont="1" applyFill="1" applyBorder="1" applyAlignment="1">
      <alignment horizontal="center" vertical="center"/>
    </xf>
    <xf numFmtId="1" fontId="16" fillId="45" borderId="19" xfId="0" applyNumberFormat="1" applyFont="1" applyFill="1" applyBorder="1" applyAlignment="1">
      <alignment horizontal="center" vertical="center"/>
    </xf>
    <xf numFmtId="9" fontId="14" fillId="39" borderId="21" xfId="1" applyFont="1" applyFill="1" applyBorder="1" applyAlignment="1">
      <alignment horizontal="center" vertical="center"/>
    </xf>
    <xf numFmtId="49" fontId="15" fillId="39" borderId="20" xfId="0" applyNumberFormat="1" applyFont="1" applyFill="1" applyBorder="1" applyAlignment="1">
      <alignment horizontal="left" indent="1"/>
    </xf>
    <xf numFmtId="9" fontId="14" fillId="36" borderId="21" xfId="1" applyFont="1" applyFill="1" applyBorder="1" applyAlignment="1">
      <alignment horizontal="center" vertical="center"/>
    </xf>
    <xf numFmtId="49" fontId="15" fillId="36" borderId="20" xfId="0" applyNumberFormat="1" applyFont="1" applyFill="1" applyBorder="1" applyAlignment="1">
      <alignment horizontal="left" indent="1"/>
    </xf>
    <xf numFmtId="9" fontId="14" fillId="43" borderId="21" xfId="1" applyFont="1" applyFill="1" applyBorder="1" applyAlignment="1">
      <alignment horizontal="center" vertical="center"/>
    </xf>
    <xf numFmtId="49" fontId="15" fillId="43" borderId="20" xfId="0" applyNumberFormat="1" applyFont="1" applyFill="1" applyBorder="1" applyAlignment="1">
      <alignment horizontal="left" indent="1"/>
    </xf>
    <xf numFmtId="1" fontId="13" fillId="43" borderId="19" xfId="0" applyNumberFormat="1" applyFont="1" applyFill="1" applyBorder="1" applyAlignment="1">
      <alignment horizontal="center" vertical="center" wrapText="1"/>
    </xf>
    <xf numFmtId="9" fontId="14" fillId="46" borderId="21" xfId="1" applyFont="1" applyFill="1" applyBorder="1" applyAlignment="1">
      <alignment horizontal="center" vertical="center"/>
    </xf>
    <xf numFmtId="49" fontId="15" fillId="46" borderId="20" xfId="0" applyNumberFormat="1" applyFont="1" applyFill="1" applyBorder="1" applyAlignment="1">
      <alignment horizontal="left" indent="1"/>
    </xf>
    <xf numFmtId="9" fontId="14" fillId="47" borderId="21" xfId="1" applyFont="1" applyFill="1" applyBorder="1" applyAlignment="1">
      <alignment horizontal="center" vertical="center"/>
    </xf>
    <xf numFmtId="49" fontId="15" fillId="47" borderId="20" xfId="0" applyNumberFormat="1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indent="1"/>
    </xf>
    <xf numFmtId="1" fontId="25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Border="1" applyAlignment="1">
      <alignment horizontal="center" wrapText="1"/>
    </xf>
    <xf numFmtId="1" fontId="26" fillId="0" borderId="0" xfId="3" applyNumberFormat="1" applyFont="1" applyFill="1" applyBorder="1" applyAlignment="1">
      <alignment horizontal="center" wrapText="1"/>
    </xf>
    <xf numFmtId="9" fontId="15" fillId="0" borderId="0" xfId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 indent="1"/>
    </xf>
    <xf numFmtId="1" fontId="12" fillId="0" borderId="0" xfId="0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right" indent="1"/>
    </xf>
    <xf numFmtId="9" fontId="12" fillId="0" borderId="0" xfId="0" applyNumberFormat="1" applyFont="1" applyFill="1" applyBorder="1" applyAlignment="1">
      <alignment horizontal="center"/>
    </xf>
    <xf numFmtId="1" fontId="25" fillId="44" borderId="19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left"/>
    </xf>
    <xf numFmtId="9" fontId="10" fillId="0" borderId="0" xfId="1" applyFont="1" applyFill="1" applyBorder="1" applyAlignment="1">
      <alignment horizontal="center"/>
    </xf>
    <xf numFmtId="1" fontId="28" fillId="0" borderId="0" xfId="4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42" borderId="19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165" fontId="2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 vertical="center"/>
    </xf>
    <xf numFmtId="1" fontId="24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vertical="center"/>
    </xf>
    <xf numFmtId="9" fontId="17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4" applyNumberFormat="1" applyFont="1" applyFill="1" applyBorder="1" applyAlignment="1">
      <alignment vertical="center"/>
    </xf>
    <xf numFmtId="0" fontId="19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9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9" fontId="17" fillId="0" borderId="0" xfId="1" applyFont="1" applyFill="1" applyBorder="1" applyAlignment="1">
      <alignment horizontal="center"/>
    </xf>
  </cellXfs>
  <cellStyles count="58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2 3" xfId="44"/>
    <cellStyle name="Обычный 3" xfId="45"/>
    <cellStyle name="Обычный 4" xfId="46"/>
    <cellStyle name="Обычный 4 2" xfId="47"/>
    <cellStyle name="Обычный 5" xfId="48"/>
    <cellStyle name="Обычный 6" xfId="49"/>
    <cellStyle name="Обычный 7" xfId="50"/>
    <cellStyle name="Обычный_Лист1_1" xfId="2"/>
    <cellStyle name="Обычный_Лист1_3" xfId="5"/>
    <cellStyle name="Обычный_Лист1_4" xfId="4"/>
    <cellStyle name="Плохой 2" xfId="51"/>
    <cellStyle name="Пояснение 2" xfId="52"/>
    <cellStyle name="Примечание 2" xfId="53"/>
    <cellStyle name="Примечание 3" xfId="54"/>
    <cellStyle name="Процентный" xfId="1" builtinId="5"/>
    <cellStyle name="Связанная ячейка 2" xfId="55"/>
    <cellStyle name="Текст предупреждения 2" xfId="56"/>
    <cellStyle name="Хороший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10"/>
  <sheetViews>
    <sheetView tabSelected="1" view="pageBreakPreview" zoomScaleNormal="70" zoomScaleSheetLayoutView="100" zoomScalePageLayoutView="55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U3" sqref="U3:AE3"/>
    </sheetView>
  </sheetViews>
  <sheetFormatPr defaultRowHeight="16.5" x14ac:dyDescent="0.3"/>
  <cols>
    <col min="1" max="1" width="4.85546875" style="158" customWidth="1"/>
    <col min="2" max="2" width="19" style="159" customWidth="1"/>
    <col min="3" max="3" width="9.85546875" style="157" customWidth="1"/>
    <col min="4" max="4" width="10.140625" style="157" customWidth="1"/>
    <col min="5" max="5" width="5.140625" style="160" customWidth="1"/>
    <col min="6" max="6" width="9.85546875" style="157" customWidth="1"/>
    <col min="7" max="7" width="9" style="157" customWidth="1"/>
    <col min="8" max="8" width="4.85546875" style="161" customWidth="1"/>
    <col min="9" max="9" width="9.5703125" style="157" customWidth="1"/>
    <col min="10" max="10" width="7.85546875" style="157" customWidth="1"/>
    <col min="11" max="11" width="4.7109375" style="156" customWidth="1"/>
    <col min="12" max="12" width="10" style="157" customWidth="1"/>
    <col min="13" max="13" width="11" style="157" customWidth="1"/>
    <col min="14" max="14" width="5" style="161" customWidth="1"/>
    <col min="15" max="15" width="8.140625" style="157" customWidth="1"/>
    <col min="16" max="16" width="5" style="156" customWidth="1"/>
    <col min="17" max="17" width="11.85546875" style="157" customWidth="1"/>
    <col min="18" max="18" width="11.140625" style="162" customWidth="1"/>
    <col min="19" max="19" width="5" style="156" customWidth="1"/>
    <col min="20" max="20" width="9.140625" style="161" customWidth="1"/>
    <col min="21" max="21" width="12.7109375" style="157" customWidth="1"/>
    <col min="22" max="22" width="4.7109375" style="156" customWidth="1"/>
    <col min="23" max="23" width="12.140625" style="163" customWidth="1"/>
    <col min="24" max="24" width="4.5703125" style="156" customWidth="1"/>
    <col min="25" max="25" width="10.85546875" style="158" customWidth="1"/>
    <col min="26" max="26" width="5.140625" style="156" customWidth="1"/>
    <col min="27" max="27" width="10.28515625" style="158" customWidth="1"/>
    <col min="28" max="28" width="4.85546875" style="156" customWidth="1"/>
    <col min="29" max="29" width="13.140625" style="157" customWidth="1"/>
    <col min="30" max="30" width="4.28515625" style="156" customWidth="1"/>
    <col min="31" max="31" width="10.28515625" style="156" customWidth="1"/>
    <col min="32" max="33" width="10.7109375" style="158" customWidth="1"/>
    <col min="34" max="34" width="5" style="156" customWidth="1"/>
    <col min="35" max="35" width="10.28515625" style="158" customWidth="1"/>
    <col min="36" max="36" width="10.85546875" style="158" customWidth="1"/>
    <col min="37" max="37" width="5" style="156" customWidth="1"/>
    <col min="38" max="38" width="11" style="158" customWidth="1"/>
    <col min="39" max="39" width="10.85546875" style="158" customWidth="1"/>
    <col min="40" max="40" width="5" style="156" customWidth="1"/>
    <col min="41" max="41" width="9.7109375" style="156" customWidth="1"/>
    <col min="42" max="42" width="18.85546875" style="156" customWidth="1"/>
    <col min="43" max="43" width="18.140625" style="156" customWidth="1"/>
    <col min="44" max="44" width="21.5703125" style="158" customWidth="1"/>
    <col min="45" max="16384" width="9.140625" style="158"/>
  </cols>
  <sheetData>
    <row r="1" spans="1:49" s="7" customFormat="1" ht="40.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6"/>
    </row>
    <row r="2" spans="1:49" s="7" customFormat="1" ht="33.75" customHeight="1" x14ac:dyDescent="0.25">
      <c r="A2" s="8"/>
      <c r="B2" s="9"/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2"/>
      <c r="AR2" s="13"/>
    </row>
    <row r="3" spans="1:49" s="28" customFormat="1" ht="54" customHeight="1" x14ac:dyDescent="0.25">
      <c r="A3" s="14"/>
      <c r="B3" s="15"/>
      <c r="C3" s="16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9" t="s">
        <v>3</v>
      </c>
      <c r="V3" s="20"/>
      <c r="W3" s="20"/>
      <c r="X3" s="20"/>
      <c r="Y3" s="20"/>
      <c r="Z3" s="20"/>
      <c r="AA3" s="20"/>
      <c r="AB3" s="20"/>
      <c r="AC3" s="20"/>
      <c r="AD3" s="20"/>
      <c r="AE3" s="21"/>
      <c r="AF3" s="22" t="s">
        <v>4</v>
      </c>
      <c r="AG3" s="23"/>
      <c r="AH3" s="23"/>
      <c r="AI3" s="23"/>
      <c r="AJ3" s="23"/>
      <c r="AK3" s="23"/>
      <c r="AL3" s="23"/>
      <c r="AM3" s="23"/>
      <c r="AN3" s="23"/>
      <c r="AO3" s="24"/>
      <c r="AP3" s="25"/>
      <c r="AQ3" s="26"/>
      <c r="AR3" s="27"/>
    </row>
    <row r="4" spans="1:49" s="45" customFormat="1" ht="124.5" x14ac:dyDescent="0.3">
      <c r="A4" s="29"/>
      <c r="B4" s="30"/>
      <c r="C4" s="31" t="s">
        <v>5</v>
      </c>
      <c r="D4" s="32" t="s">
        <v>6</v>
      </c>
      <c r="E4" s="33" t="s">
        <v>7</v>
      </c>
      <c r="F4" s="32" t="s">
        <v>8</v>
      </c>
      <c r="G4" s="32" t="s">
        <v>9</v>
      </c>
      <c r="H4" s="33" t="s">
        <v>7</v>
      </c>
      <c r="I4" s="32" t="s">
        <v>10</v>
      </c>
      <c r="J4" s="32" t="s">
        <v>11</v>
      </c>
      <c r="K4" s="33" t="s">
        <v>7</v>
      </c>
      <c r="L4" s="32" t="s">
        <v>12</v>
      </c>
      <c r="M4" s="32" t="s">
        <v>13</v>
      </c>
      <c r="N4" s="33" t="s">
        <v>14</v>
      </c>
      <c r="O4" s="32" t="s">
        <v>15</v>
      </c>
      <c r="P4" s="33" t="s">
        <v>7</v>
      </c>
      <c r="Q4" s="32" t="s">
        <v>16</v>
      </c>
      <c r="R4" s="34" t="s">
        <v>17</v>
      </c>
      <c r="S4" s="33" t="s">
        <v>14</v>
      </c>
      <c r="T4" s="35" t="s">
        <v>18</v>
      </c>
      <c r="U4" s="36" t="s">
        <v>19</v>
      </c>
      <c r="V4" s="37" t="s">
        <v>14</v>
      </c>
      <c r="W4" s="38" t="s">
        <v>20</v>
      </c>
      <c r="X4" s="37" t="s">
        <v>14</v>
      </c>
      <c r="Y4" s="36" t="s">
        <v>21</v>
      </c>
      <c r="Z4" s="37" t="s">
        <v>7</v>
      </c>
      <c r="AA4" s="36" t="s">
        <v>22</v>
      </c>
      <c r="AB4" s="37" t="s">
        <v>7</v>
      </c>
      <c r="AC4" s="36" t="s">
        <v>23</v>
      </c>
      <c r="AD4" s="37" t="s">
        <v>7</v>
      </c>
      <c r="AE4" s="39" t="s">
        <v>24</v>
      </c>
      <c r="AF4" s="40" t="s">
        <v>25</v>
      </c>
      <c r="AG4" s="40" t="s">
        <v>26</v>
      </c>
      <c r="AH4" s="41" t="s">
        <v>7</v>
      </c>
      <c r="AI4" s="40" t="s">
        <v>27</v>
      </c>
      <c r="AJ4" s="40" t="s">
        <v>28</v>
      </c>
      <c r="AK4" s="41" t="s">
        <v>7</v>
      </c>
      <c r="AL4" s="40" t="s">
        <v>29</v>
      </c>
      <c r="AM4" s="40" t="s">
        <v>30</v>
      </c>
      <c r="AN4" s="41" t="s">
        <v>7</v>
      </c>
      <c r="AO4" s="42" t="s">
        <v>31</v>
      </c>
      <c r="AP4" s="43" t="s">
        <v>32</v>
      </c>
      <c r="AQ4" s="43" t="s">
        <v>33</v>
      </c>
      <c r="AR4" s="44"/>
    </row>
    <row r="5" spans="1:49" s="72" customFormat="1" x14ac:dyDescent="0.2">
      <c r="A5" s="46">
        <f>A4+1</f>
        <v>1</v>
      </c>
      <c r="B5" s="47" t="s">
        <v>34</v>
      </c>
      <c r="C5" s="48">
        <v>51</v>
      </c>
      <c r="D5" s="48">
        <v>56</v>
      </c>
      <c r="E5" s="49">
        <f t="shared" ref="E5:E68" si="0">IF(OR(0.25&gt;=(C5-D5)/C5),(-0.25&lt;=(C5-D5)/C5)*1,0)</f>
        <v>1</v>
      </c>
      <c r="F5" s="50">
        <v>932</v>
      </c>
      <c r="G5" s="48">
        <v>931</v>
      </c>
      <c r="H5" s="51">
        <f t="shared" ref="H5:H56" si="1">IF(OR(0.04&gt;=(F5-G5)/F5),(-0.04&lt;=(F5-G5)/F5)*1,0)</f>
        <v>1</v>
      </c>
      <c r="I5" s="50">
        <v>33</v>
      </c>
      <c r="J5" s="48">
        <v>33</v>
      </c>
      <c r="K5" s="52">
        <f t="shared" ref="K5:K68" si="2">IF(I5=J5,1,0)</f>
        <v>1</v>
      </c>
      <c r="L5" s="48">
        <v>1137</v>
      </c>
      <c r="M5" s="48">
        <v>99</v>
      </c>
      <c r="N5" s="53">
        <f t="shared" ref="N5:N68" si="3">IF(M5&gt;=95,2,IF(M5&gt;=85,1,0))</f>
        <v>2</v>
      </c>
      <c r="O5" s="48">
        <v>250</v>
      </c>
      <c r="P5" s="53">
        <f t="shared" ref="P5:P42" si="4">IF(O5&gt;=200,1,0)</f>
        <v>1</v>
      </c>
      <c r="Q5" s="54">
        <v>1186</v>
      </c>
      <c r="R5" s="48">
        <v>1377</v>
      </c>
      <c r="S5" s="55">
        <f t="shared" ref="S5:S66" si="5">IF((R5/Q5)&gt;=0.95,2,IF((R5/Q5)&gt;=0.9,1,0))</f>
        <v>2</v>
      </c>
      <c r="T5" s="56">
        <f t="shared" ref="T5:T68" si="6">E5+H5+K5+N5+P5+S5</f>
        <v>8</v>
      </c>
      <c r="U5" s="48">
        <v>99</v>
      </c>
      <c r="V5" s="57">
        <f t="shared" ref="V5:V68" si="7">IF(U5&gt;=95,2,IF(U5&gt;=85,1,0))</f>
        <v>2</v>
      </c>
      <c r="W5" s="58">
        <v>97</v>
      </c>
      <c r="X5" s="59">
        <f t="shared" ref="X5:X68" si="8">IF(W5&gt;=90,2,IF(W5&gt;=80,1,0))</f>
        <v>2</v>
      </c>
      <c r="Y5" s="48">
        <v>53649</v>
      </c>
      <c r="Z5" s="60">
        <f t="shared" ref="Z5:Z37" si="9">IF((Y5/G5/13)&gt;1.36,1,0)</f>
        <v>1</v>
      </c>
      <c r="AA5" s="48">
        <v>12543</v>
      </c>
      <c r="AB5" s="61">
        <f t="shared" ref="AB5:AB68" si="10">IF(AA5&gt;G5*3,1,0)</f>
        <v>1</v>
      </c>
      <c r="AC5" s="48" t="s">
        <v>35</v>
      </c>
      <c r="AD5" s="59">
        <f t="shared" ref="AD5:AD68" si="11">IF(AC5&gt;=90,1,0)</f>
        <v>1</v>
      </c>
      <c r="AE5" s="62">
        <f t="shared" ref="AE5:AE68" si="12">V5+X5+Z5+AB5+AD5</f>
        <v>7</v>
      </c>
      <c r="AF5" s="48">
        <v>10429</v>
      </c>
      <c r="AG5" s="63">
        <f t="shared" ref="AG5:AG68" si="13">AF5/L5</f>
        <v>9.172383465259454</v>
      </c>
      <c r="AH5" s="64">
        <f t="shared" ref="AH5:AH68" si="14">IF(AG5&gt;=5.5,1,0)</f>
        <v>1</v>
      </c>
      <c r="AI5" s="48">
        <v>8681</v>
      </c>
      <c r="AJ5" s="48">
        <f t="shared" ref="AJ5:AJ68" si="15">AI5/G5</f>
        <v>9.3243823845327611</v>
      </c>
      <c r="AK5" s="65">
        <f t="shared" ref="AK5:AK68" si="16">IF(AJ5&gt;=7.5,1,0)</f>
        <v>1</v>
      </c>
      <c r="AL5" s="48">
        <v>2916</v>
      </c>
      <c r="AM5" s="48">
        <f t="shared" ref="AM5:AM68" si="17">AL5/D5</f>
        <v>52.071428571428569</v>
      </c>
      <c r="AN5" s="66">
        <f t="shared" ref="AN5:AN68" si="18">IF(AM5&gt;=29.5,1,0)</f>
        <v>1</v>
      </c>
      <c r="AO5" s="67">
        <f t="shared" ref="AO5:AO68" si="19">AH5+AK5+AN5</f>
        <v>3</v>
      </c>
      <c r="AP5" s="68">
        <f t="shared" ref="AP5:AP68" si="20">T5+AE5+AO5</f>
        <v>18</v>
      </c>
      <c r="AQ5" s="69">
        <f t="shared" ref="AQ5:AQ68" si="21">AP5/18</f>
        <v>1</v>
      </c>
      <c r="AR5" s="70" t="s">
        <v>34</v>
      </c>
      <c r="AS5" s="71"/>
      <c r="AT5" s="71"/>
      <c r="AU5" s="71"/>
      <c r="AV5" s="71"/>
      <c r="AW5" s="71"/>
    </row>
    <row r="6" spans="1:49" s="72" customFormat="1" x14ac:dyDescent="0.2">
      <c r="A6" s="46">
        <f t="shared" ref="A6:A69" si="22">A5+1</f>
        <v>2</v>
      </c>
      <c r="B6" s="73" t="s">
        <v>36</v>
      </c>
      <c r="C6" s="48">
        <v>105</v>
      </c>
      <c r="D6" s="48">
        <v>108</v>
      </c>
      <c r="E6" s="49">
        <f t="shared" si="0"/>
        <v>1</v>
      </c>
      <c r="F6" s="50">
        <v>2002</v>
      </c>
      <c r="G6" s="48">
        <v>2000</v>
      </c>
      <c r="H6" s="51">
        <f t="shared" si="1"/>
        <v>1</v>
      </c>
      <c r="I6" s="50">
        <v>69</v>
      </c>
      <c r="J6" s="48">
        <v>69</v>
      </c>
      <c r="K6" s="52">
        <f t="shared" si="2"/>
        <v>1</v>
      </c>
      <c r="L6" s="48">
        <v>3325</v>
      </c>
      <c r="M6" s="48">
        <v>100</v>
      </c>
      <c r="N6" s="53">
        <f t="shared" si="3"/>
        <v>2</v>
      </c>
      <c r="O6" s="48">
        <v>413</v>
      </c>
      <c r="P6" s="53">
        <f t="shared" si="4"/>
        <v>1</v>
      </c>
      <c r="Q6" s="54">
        <v>2264</v>
      </c>
      <c r="R6" s="48">
        <v>2622</v>
      </c>
      <c r="S6" s="55">
        <f t="shared" si="5"/>
        <v>2</v>
      </c>
      <c r="T6" s="56">
        <f t="shared" si="6"/>
        <v>8</v>
      </c>
      <c r="U6" s="48">
        <v>97</v>
      </c>
      <c r="V6" s="57">
        <f t="shared" si="7"/>
        <v>2</v>
      </c>
      <c r="W6" s="58">
        <v>96</v>
      </c>
      <c r="X6" s="59">
        <f t="shared" si="8"/>
        <v>2</v>
      </c>
      <c r="Y6" s="48">
        <v>78560</v>
      </c>
      <c r="Z6" s="60">
        <f t="shared" si="9"/>
        <v>1</v>
      </c>
      <c r="AA6" s="48">
        <v>25842</v>
      </c>
      <c r="AB6" s="61">
        <f t="shared" si="10"/>
        <v>1</v>
      </c>
      <c r="AC6" s="48" t="s">
        <v>35</v>
      </c>
      <c r="AD6" s="59">
        <f t="shared" si="11"/>
        <v>1</v>
      </c>
      <c r="AE6" s="62">
        <f t="shared" si="12"/>
        <v>7</v>
      </c>
      <c r="AF6" s="48">
        <v>44686</v>
      </c>
      <c r="AG6" s="63">
        <f t="shared" si="13"/>
        <v>13.439398496240601</v>
      </c>
      <c r="AH6" s="64">
        <f t="shared" si="14"/>
        <v>1</v>
      </c>
      <c r="AI6" s="48">
        <v>14425</v>
      </c>
      <c r="AJ6" s="48">
        <f t="shared" si="15"/>
        <v>7.2125000000000004</v>
      </c>
      <c r="AK6" s="65">
        <f t="shared" si="16"/>
        <v>0</v>
      </c>
      <c r="AL6" s="48">
        <v>4913</v>
      </c>
      <c r="AM6" s="48">
        <f t="shared" si="17"/>
        <v>45.49074074074074</v>
      </c>
      <c r="AN6" s="66">
        <f t="shared" si="18"/>
        <v>1</v>
      </c>
      <c r="AO6" s="67">
        <f t="shared" si="19"/>
        <v>2</v>
      </c>
      <c r="AP6" s="68">
        <f t="shared" si="20"/>
        <v>17</v>
      </c>
      <c r="AQ6" s="74">
        <f t="shared" si="21"/>
        <v>0.94444444444444442</v>
      </c>
      <c r="AR6" s="75" t="s">
        <v>36</v>
      </c>
      <c r="AS6" s="71"/>
      <c r="AT6" s="71"/>
      <c r="AU6" s="71"/>
      <c r="AV6" s="71"/>
      <c r="AW6" s="71"/>
    </row>
    <row r="7" spans="1:49" s="72" customFormat="1" x14ac:dyDescent="0.2">
      <c r="A7" s="46">
        <f t="shared" si="22"/>
        <v>3</v>
      </c>
      <c r="B7" s="73" t="s">
        <v>37</v>
      </c>
      <c r="C7" s="48">
        <v>83</v>
      </c>
      <c r="D7" s="48">
        <v>97</v>
      </c>
      <c r="E7" s="49">
        <f t="shared" si="0"/>
        <v>1</v>
      </c>
      <c r="F7" s="50">
        <v>1867</v>
      </c>
      <c r="G7" s="48">
        <v>1877</v>
      </c>
      <c r="H7" s="51">
        <f t="shared" si="1"/>
        <v>1</v>
      </c>
      <c r="I7" s="50">
        <v>66</v>
      </c>
      <c r="J7" s="48">
        <v>66</v>
      </c>
      <c r="K7" s="52">
        <f t="shared" si="2"/>
        <v>1</v>
      </c>
      <c r="L7" s="48">
        <v>3062</v>
      </c>
      <c r="M7" s="48">
        <v>99</v>
      </c>
      <c r="N7" s="53">
        <f t="shared" si="3"/>
        <v>2</v>
      </c>
      <c r="O7" s="48">
        <v>525</v>
      </c>
      <c r="P7" s="53">
        <f t="shared" si="4"/>
        <v>1</v>
      </c>
      <c r="Q7" s="76">
        <v>2235</v>
      </c>
      <c r="R7" s="48">
        <v>2587</v>
      </c>
      <c r="S7" s="55">
        <f t="shared" si="5"/>
        <v>2</v>
      </c>
      <c r="T7" s="56">
        <f t="shared" si="6"/>
        <v>8</v>
      </c>
      <c r="U7" s="48">
        <v>97</v>
      </c>
      <c r="V7" s="57">
        <f t="shared" si="7"/>
        <v>2</v>
      </c>
      <c r="W7" s="58">
        <v>90</v>
      </c>
      <c r="X7" s="59">
        <f t="shared" si="8"/>
        <v>2</v>
      </c>
      <c r="Y7" s="48">
        <v>61802</v>
      </c>
      <c r="Z7" s="60">
        <f t="shared" si="9"/>
        <v>1</v>
      </c>
      <c r="AA7" s="48">
        <v>21765</v>
      </c>
      <c r="AB7" s="61">
        <f t="shared" si="10"/>
        <v>1</v>
      </c>
      <c r="AC7" s="48" t="s">
        <v>35</v>
      </c>
      <c r="AD7" s="59">
        <f t="shared" si="11"/>
        <v>1</v>
      </c>
      <c r="AE7" s="62">
        <f t="shared" si="12"/>
        <v>7</v>
      </c>
      <c r="AF7" s="48">
        <v>17061</v>
      </c>
      <c r="AG7" s="63">
        <f t="shared" si="13"/>
        <v>5.5718484650555196</v>
      </c>
      <c r="AH7" s="64">
        <f t="shared" si="14"/>
        <v>1</v>
      </c>
      <c r="AI7" s="48">
        <v>9180</v>
      </c>
      <c r="AJ7" s="48">
        <f t="shared" si="15"/>
        <v>4.8907831646244002</v>
      </c>
      <c r="AK7" s="65">
        <f t="shared" si="16"/>
        <v>0</v>
      </c>
      <c r="AL7" s="48">
        <v>3822</v>
      </c>
      <c r="AM7" s="48">
        <f t="shared" si="17"/>
        <v>39.402061855670105</v>
      </c>
      <c r="AN7" s="66">
        <f t="shared" si="18"/>
        <v>1</v>
      </c>
      <c r="AO7" s="67">
        <f t="shared" si="19"/>
        <v>2</v>
      </c>
      <c r="AP7" s="68">
        <f t="shared" si="20"/>
        <v>17</v>
      </c>
      <c r="AQ7" s="74">
        <f t="shared" si="21"/>
        <v>0.94444444444444442</v>
      </c>
      <c r="AR7" s="75" t="s">
        <v>37</v>
      </c>
      <c r="AS7" s="71"/>
      <c r="AT7" s="71"/>
      <c r="AU7" s="71"/>
      <c r="AV7" s="71"/>
      <c r="AW7" s="71"/>
    </row>
    <row r="8" spans="1:49" s="71" customFormat="1" x14ac:dyDescent="0.2">
      <c r="A8" s="46">
        <f t="shared" si="22"/>
        <v>4</v>
      </c>
      <c r="B8" s="73" t="s">
        <v>38</v>
      </c>
      <c r="C8" s="48">
        <v>66</v>
      </c>
      <c r="D8" s="48">
        <v>72</v>
      </c>
      <c r="E8" s="49">
        <f t="shared" si="0"/>
        <v>1</v>
      </c>
      <c r="F8" s="50">
        <v>1252</v>
      </c>
      <c r="G8" s="48">
        <v>1250</v>
      </c>
      <c r="H8" s="51">
        <f t="shared" si="1"/>
        <v>1</v>
      </c>
      <c r="I8" s="50">
        <v>42</v>
      </c>
      <c r="J8" s="48">
        <v>42</v>
      </c>
      <c r="K8" s="52">
        <f t="shared" si="2"/>
        <v>1</v>
      </c>
      <c r="L8" s="48">
        <v>2281</v>
      </c>
      <c r="M8" s="48">
        <v>100</v>
      </c>
      <c r="N8" s="53">
        <f t="shared" si="3"/>
        <v>2</v>
      </c>
      <c r="O8" s="48">
        <v>644</v>
      </c>
      <c r="P8" s="53">
        <f t="shared" si="4"/>
        <v>1</v>
      </c>
      <c r="Q8" s="54">
        <v>1492</v>
      </c>
      <c r="R8" s="48">
        <v>1758</v>
      </c>
      <c r="S8" s="55">
        <f t="shared" si="5"/>
        <v>2</v>
      </c>
      <c r="T8" s="56">
        <f t="shared" si="6"/>
        <v>8</v>
      </c>
      <c r="U8" s="48">
        <v>99</v>
      </c>
      <c r="V8" s="57">
        <f t="shared" si="7"/>
        <v>2</v>
      </c>
      <c r="W8" s="58">
        <v>94</v>
      </c>
      <c r="X8" s="59">
        <f t="shared" si="8"/>
        <v>2</v>
      </c>
      <c r="Y8" s="48">
        <v>53224</v>
      </c>
      <c r="Z8" s="60">
        <f t="shared" si="9"/>
        <v>1</v>
      </c>
      <c r="AA8" s="48">
        <v>18423</v>
      </c>
      <c r="AB8" s="61">
        <f t="shared" si="10"/>
        <v>1</v>
      </c>
      <c r="AC8" s="48" t="s">
        <v>35</v>
      </c>
      <c r="AD8" s="59">
        <f t="shared" si="11"/>
        <v>1</v>
      </c>
      <c r="AE8" s="62">
        <f t="shared" si="12"/>
        <v>7</v>
      </c>
      <c r="AF8" s="48">
        <v>14592</v>
      </c>
      <c r="AG8" s="63">
        <f t="shared" si="13"/>
        <v>6.397194213064445</v>
      </c>
      <c r="AH8" s="64">
        <f t="shared" si="14"/>
        <v>1</v>
      </c>
      <c r="AI8" s="48">
        <v>7475</v>
      </c>
      <c r="AJ8" s="48">
        <f t="shared" si="15"/>
        <v>5.98</v>
      </c>
      <c r="AK8" s="65">
        <f t="shared" si="16"/>
        <v>0</v>
      </c>
      <c r="AL8" s="48">
        <v>4664</v>
      </c>
      <c r="AM8" s="48">
        <f t="shared" si="17"/>
        <v>64.777777777777771</v>
      </c>
      <c r="AN8" s="66">
        <f t="shared" si="18"/>
        <v>1</v>
      </c>
      <c r="AO8" s="67">
        <f t="shared" si="19"/>
        <v>2</v>
      </c>
      <c r="AP8" s="68">
        <f t="shared" si="20"/>
        <v>17</v>
      </c>
      <c r="AQ8" s="74">
        <f t="shared" si="21"/>
        <v>0.94444444444444442</v>
      </c>
      <c r="AR8" s="75" t="s">
        <v>38</v>
      </c>
      <c r="AS8" s="72"/>
      <c r="AT8" s="72"/>
      <c r="AU8" s="72"/>
      <c r="AV8" s="72"/>
      <c r="AW8" s="72"/>
    </row>
    <row r="9" spans="1:49" s="72" customFormat="1" x14ac:dyDescent="0.2">
      <c r="A9" s="46">
        <f t="shared" si="22"/>
        <v>5</v>
      </c>
      <c r="B9" s="73" t="s">
        <v>39</v>
      </c>
      <c r="C9" s="48">
        <f>73+2</f>
        <v>75</v>
      </c>
      <c r="D9" s="48">
        <v>83</v>
      </c>
      <c r="E9" s="49">
        <f t="shared" si="0"/>
        <v>1</v>
      </c>
      <c r="F9" s="50">
        <v>1464</v>
      </c>
      <c r="G9" s="48">
        <v>1466</v>
      </c>
      <c r="H9" s="51">
        <f t="shared" si="1"/>
        <v>1</v>
      </c>
      <c r="I9" s="50">
        <v>45</v>
      </c>
      <c r="J9" s="48">
        <v>45</v>
      </c>
      <c r="K9" s="52">
        <f t="shared" si="2"/>
        <v>1</v>
      </c>
      <c r="L9" s="48">
        <v>1737</v>
      </c>
      <c r="M9" s="48">
        <v>100</v>
      </c>
      <c r="N9" s="53">
        <f t="shared" si="3"/>
        <v>2</v>
      </c>
      <c r="O9" s="48">
        <v>416</v>
      </c>
      <c r="P9" s="53">
        <f t="shared" si="4"/>
        <v>1</v>
      </c>
      <c r="Q9" s="54">
        <v>1613</v>
      </c>
      <c r="R9" s="48">
        <v>1866</v>
      </c>
      <c r="S9" s="55">
        <f t="shared" si="5"/>
        <v>2</v>
      </c>
      <c r="T9" s="56">
        <f t="shared" si="6"/>
        <v>8</v>
      </c>
      <c r="U9" s="48">
        <v>97</v>
      </c>
      <c r="V9" s="57">
        <f t="shared" si="7"/>
        <v>2</v>
      </c>
      <c r="W9" s="58">
        <v>90</v>
      </c>
      <c r="X9" s="59">
        <f t="shared" si="8"/>
        <v>2</v>
      </c>
      <c r="Y9" s="48">
        <v>57819</v>
      </c>
      <c r="Z9" s="60">
        <f t="shared" si="9"/>
        <v>1</v>
      </c>
      <c r="AA9" s="48">
        <v>19676</v>
      </c>
      <c r="AB9" s="61">
        <f t="shared" si="10"/>
        <v>1</v>
      </c>
      <c r="AC9" s="48" t="s">
        <v>35</v>
      </c>
      <c r="AD9" s="59">
        <f t="shared" si="11"/>
        <v>1</v>
      </c>
      <c r="AE9" s="62">
        <f t="shared" si="12"/>
        <v>7</v>
      </c>
      <c r="AF9" s="48">
        <v>16279</v>
      </c>
      <c r="AG9" s="63">
        <f t="shared" si="13"/>
        <v>9.3719055843408174</v>
      </c>
      <c r="AH9" s="64">
        <f t="shared" si="14"/>
        <v>1</v>
      </c>
      <c r="AI9" s="48">
        <v>8111</v>
      </c>
      <c r="AJ9" s="48">
        <f t="shared" si="15"/>
        <v>5.5327421555252387</v>
      </c>
      <c r="AK9" s="65">
        <f t="shared" si="16"/>
        <v>0</v>
      </c>
      <c r="AL9" s="48">
        <v>3537</v>
      </c>
      <c r="AM9" s="48">
        <f t="shared" si="17"/>
        <v>42.614457831325304</v>
      </c>
      <c r="AN9" s="66">
        <f t="shared" si="18"/>
        <v>1</v>
      </c>
      <c r="AO9" s="67">
        <f t="shared" si="19"/>
        <v>2</v>
      </c>
      <c r="AP9" s="68">
        <f t="shared" si="20"/>
        <v>17</v>
      </c>
      <c r="AQ9" s="74">
        <f t="shared" si="21"/>
        <v>0.94444444444444442</v>
      </c>
      <c r="AR9" s="75" t="s">
        <v>39</v>
      </c>
      <c r="AS9" s="71"/>
      <c r="AT9" s="71"/>
      <c r="AU9" s="71"/>
      <c r="AV9" s="71"/>
      <c r="AW9" s="71"/>
    </row>
    <row r="10" spans="1:49" s="72" customFormat="1" x14ac:dyDescent="0.2">
      <c r="A10" s="46">
        <f t="shared" si="22"/>
        <v>6</v>
      </c>
      <c r="B10" s="73" t="s">
        <v>40</v>
      </c>
      <c r="C10" s="48">
        <v>66</v>
      </c>
      <c r="D10" s="48">
        <v>78</v>
      </c>
      <c r="E10" s="49">
        <f t="shared" si="0"/>
        <v>1</v>
      </c>
      <c r="F10" s="50">
        <v>1444</v>
      </c>
      <c r="G10" s="48">
        <v>1448</v>
      </c>
      <c r="H10" s="51">
        <f t="shared" si="1"/>
        <v>1</v>
      </c>
      <c r="I10" s="50">
        <v>48</v>
      </c>
      <c r="J10" s="48">
        <v>48</v>
      </c>
      <c r="K10" s="52">
        <f t="shared" si="2"/>
        <v>1</v>
      </c>
      <c r="L10" s="48">
        <v>2117</v>
      </c>
      <c r="M10" s="48">
        <v>95</v>
      </c>
      <c r="N10" s="53">
        <f t="shared" si="3"/>
        <v>2</v>
      </c>
      <c r="O10" s="48">
        <v>936</v>
      </c>
      <c r="P10" s="53">
        <f t="shared" si="4"/>
        <v>1</v>
      </c>
      <c r="Q10" s="54">
        <v>1585</v>
      </c>
      <c r="R10" s="48">
        <v>1881</v>
      </c>
      <c r="S10" s="55">
        <f t="shared" si="5"/>
        <v>2</v>
      </c>
      <c r="T10" s="56">
        <f t="shared" si="6"/>
        <v>8</v>
      </c>
      <c r="U10" s="58">
        <v>96</v>
      </c>
      <c r="V10" s="57">
        <f t="shared" si="7"/>
        <v>2</v>
      </c>
      <c r="W10" s="58">
        <v>94</v>
      </c>
      <c r="X10" s="59">
        <f t="shared" si="8"/>
        <v>2</v>
      </c>
      <c r="Y10" s="48">
        <v>64236</v>
      </c>
      <c r="Z10" s="60">
        <f t="shared" si="9"/>
        <v>1</v>
      </c>
      <c r="AA10" s="48">
        <v>20440</v>
      </c>
      <c r="AB10" s="61">
        <f t="shared" si="10"/>
        <v>1</v>
      </c>
      <c r="AC10" s="48" t="s">
        <v>35</v>
      </c>
      <c r="AD10" s="59">
        <f t="shared" si="11"/>
        <v>1</v>
      </c>
      <c r="AE10" s="62">
        <f t="shared" si="12"/>
        <v>7</v>
      </c>
      <c r="AF10" s="48">
        <v>6709</v>
      </c>
      <c r="AG10" s="63">
        <f t="shared" si="13"/>
        <v>3.1691072272083138</v>
      </c>
      <c r="AH10" s="64">
        <f t="shared" si="14"/>
        <v>0</v>
      </c>
      <c r="AI10" s="48">
        <v>12673</v>
      </c>
      <c r="AJ10" s="48">
        <f t="shared" si="15"/>
        <v>8.7520718232044192</v>
      </c>
      <c r="AK10" s="65">
        <f t="shared" si="16"/>
        <v>1</v>
      </c>
      <c r="AL10" s="48">
        <v>3925</v>
      </c>
      <c r="AM10" s="48">
        <f t="shared" si="17"/>
        <v>50.320512820512818</v>
      </c>
      <c r="AN10" s="66">
        <f t="shared" si="18"/>
        <v>1</v>
      </c>
      <c r="AO10" s="67">
        <f t="shared" si="19"/>
        <v>2</v>
      </c>
      <c r="AP10" s="68">
        <f t="shared" si="20"/>
        <v>17</v>
      </c>
      <c r="AQ10" s="74">
        <f t="shared" si="21"/>
        <v>0.94444444444444442</v>
      </c>
      <c r="AR10" s="75" t="s">
        <v>40</v>
      </c>
      <c r="AS10" s="71"/>
      <c r="AT10" s="71"/>
      <c r="AU10" s="71"/>
      <c r="AV10" s="71"/>
      <c r="AW10" s="71"/>
    </row>
    <row r="11" spans="1:49" s="72" customFormat="1" x14ac:dyDescent="0.2">
      <c r="A11" s="46">
        <f t="shared" si="22"/>
        <v>7</v>
      </c>
      <c r="B11" s="73" t="s">
        <v>41</v>
      </c>
      <c r="C11" s="48">
        <f>76+1</f>
        <v>77</v>
      </c>
      <c r="D11" s="48">
        <v>76</v>
      </c>
      <c r="E11" s="49">
        <f t="shared" si="0"/>
        <v>1</v>
      </c>
      <c r="F11" s="50">
        <v>1381</v>
      </c>
      <c r="G11" s="48">
        <v>1383</v>
      </c>
      <c r="H11" s="51">
        <f t="shared" si="1"/>
        <v>1</v>
      </c>
      <c r="I11" s="50">
        <v>45</v>
      </c>
      <c r="J11" s="48">
        <v>45</v>
      </c>
      <c r="K11" s="52">
        <f t="shared" si="2"/>
        <v>1</v>
      </c>
      <c r="L11" s="48">
        <v>2173</v>
      </c>
      <c r="M11" s="48">
        <v>99</v>
      </c>
      <c r="N11" s="53">
        <f t="shared" si="3"/>
        <v>2</v>
      </c>
      <c r="O11" s="48">
        <v>279</v>
      </c>
      <c r="P11" s="53">
        <f t="shared" si="4"/>
        <v>1</v>
      </c>
      <c r="Q11" s="77">
        <v>1488</v>
      </c>
      <c r="R11" s="48">
        <v>1730</v>
      </c>
      <c r="S11" s="55">
        <f t="shared" si="5"/>
        <v>2</v>
      </c>
      <c r="T11" s="56">
        <f t="shared" si="6"/>
        <v>8</v>
      </c>
      <c r="U11" s="48">
        <v>97</v>
      </c>
      <c r="V11" s="57">
        <f t="shared" si="7"/>
        <v>2</v>
      </c>
      <c r="W11" s="58">
        <v>90</v>
      </c>
      <c r="X11" s="59">
        <f t="shared" si="8"/>
        <v>2</v>
      </c>
      <c r="Y11" s="48">
        <v>55428</v>
      </c>
      <c r="Z11" s="60">
        <f t="shared" si="9"/>
        <v>1</v>
      </c>
      <c r="AA11" s="48">
        <v>14889</v>
      </c>
      <c r="AB11" s="61">
        <f t="shared" si="10"/>
        <v>1</v>
      </c>
      <c r="AC11" s="48" t="s">
        <v>35</v>
      </c>
      <c r="AD11" s="59">
        <f t="shared" si="11"/>
        <v>1</v>
      </c>
      <c r="AE11" s="62">
        <f t="shared" si="12"/>
        <v>7</v>
      </c>
      <c r="AF11" s="48">
        <v>14306</v>
      </c>
      <c r="AG11" s="63">
        <f t="shared" si="13"/>
        <v>6.5835250805338239</v>
      </c>
      <c r="AH11" s="64">
        <f t="shared" si="14"/>
        <v>1</v>
      </c>
      <c r="AI11" s="48">
        <v>2449</v>
      </c>
      <c r="AJ11" s="48">
        <f t="shared" si="15"/>
        <v>1.7707881417208966</v>
      </c>
      <c r="AK11" s="65">
        <f t="shared" si="16"/>
        <v>0</v>
      </c>
      <c r="AL11" s="48">
        <v>2936</v>
      </c>
      <c r="AM11" s="48">
        <f t="shared" si="17"/>
        <v>38.631578947368418</v>
      </c>
      <c r="AN11" s="66">
        <f t="shared" si="18"/>
        <v>1</v>
      </c>
      <c r="AO11" s="67">
        <f t="shared" si="19"/>
        <v>2</v>
      </c>
      <c r="AP11" s="68">
        <f t="shared" si="20"/>
        <v>17</v>
      </c>
      <c r="AQ11" s="74">
        <f t="shared" si="21"/>
        <v>0.94444444444444442</v>
      </c>
      <c r="AR11" s="75" t="s">
        <v>41</v>
      </c>
      <c r="AS11" s="71"/>
      <c r="AT11" s="71"/>
      <c r="AU11" s="71"/>
      <c r="AV11" s="71"/>
      <c r="AW11" s="71"/>
    </row>
    <row r="12" spans="1:49" s="72" customFormat="1" x14ac:dyDescent="0.2">
      <c r="A12" s="46">
        <f t="shared" si="22"/>
        <v>8</v>
      </c>
      <c r="B12" s="73" t="s">
        <v>42</v>
      </c>
      <c r="C12" s="48">
        <v>71</v>
      </c>
      <c r="D12" s="48">
        <v>83</v>
      </c>
      <c r="E12" s="49">
        <f t="shared" si="0"/>
        <v>1</v>
      </c>
      <c r="F12" s="50">
        <v>1592</v>
      </c>
      <c r="G12" s="48">
        <v>1597</v>
      </c>
      <c r="H12" s="51">
        <f t="shared" si="1"/>
        <v>1</v>
      </c>
      <c r="I12" s="50">
        <v>53</v>
      </c>
      <c r="J12" s="48">
        <v>53</v>
      </c>
      <c r="K12" s="52">
        <f t="shared" si="2"/>
        <v>1</v>
      </c>
      <c r="L12" s="48">
        <v>1766</v>
      </c>
      <c r="M12" s="48">
        <v>100</v>
      </c>
      <c r="N12" s="53">
        <f t="shared" si="3"/>
        <v>2</v>
      </c>
      <c r="O12" s="48">
        <v>943</v>
      </c>
      <c r="P12" s="53">
        <f t="shared" si="4"/>
        <v>1</v>
      </c>
      <c r="Q12" s="54">
        <v>1702</v>
      </c>
      <c r="R12" s="48">
        <v>1931</v>
      </c>
      <c r="S12" s="55">
        <f t="shared" si="5"/>
        <v>2</v>
      </c>
      <c r="T12" s="56">
        <f t="shared" si="6"/>
        <v>8</v>
      </c>
      <c r="U12" s="48">
        <v>100</v>
      </c>
      <c r="V12" s="57">
        <f t="shared" si="7"/>
        <v>2</v>
      </c>
      <c r="W12" s="58">
        <v>97</v>
      </c>
      <c r="X12" s="59">
        <f t="shared" si="8"/>
        <v>2</v>
      </c>
      <c r="Y12" s="48">
        <v>64725</v>
      </c>
      <c r="Z12" s="60">
        <f t="shared" si="9"/>
        <v>1</v>
      </c>
      <c r="AA12" s="48">
        <v>19714</v>
      </c>
      <c r="AB12" s="61">
        <f t="shared" si="10"/>
        <v>1</v>
      </c>
      <c r="AC12" s="48" t="s">
        <v>35</v>
      </c>
      <c r="AD12" s="59">
        <f t="shared" si="11"/>
        <v>1</v>
      </c>
      <c r="AE12" s="62">
        <f t="shared" si="12"/>
        <v>7</v>
      </c>
      <c r="AF12" s="48">
        <v>8835</v>
      </c>
      <c r="AG12" s="63">
        <f t="shared" si="13"/>
        <v>5.0028312570781424</v>
      </c>
      <c r="AH12" s="64">
        <f t="shared" si="14"/>
        <v>0</v>
      </c>
      <c r="AI12" s="48">
        <v>14964</v>
      </c>
      <c r="AJ12" s="48">
        <f t="shared" si="15"/>
        <v>9.3700688791484037</v>
      </c>
      <c r="AK12" s="65">
        <f t="shared" si="16"/>
        <v>1</v>
      </c>
      <c r="AL12" s="48">
        <v>4036</v>
      </c>
      <c r="AM12" s="48">
        <f t="shared" si="17"/>
        <v>48.626506024096386</v>
      </c>
      <c r="AN12" s="66">
        <f t="shared" si="18"/>
        <v>1</v>
      </c>
      <c r="AO12" s="67">
        <f t="shared" si="19"/>
        <v>2</v>
      </c>
      <c r="AP12" s="68">
        <f t="shared" si="20"/>
        <v>17</v>
      </c>
      <c r="AQ12" s="74">
        <f t="shared" si="21"/>
        <v>0.94444444444444442</v>
      </c>
      <c r="AR12" s="75" t="s">
        <v>42</v>
      </c>
      <c r="AS12" s="71"/>
      <c r="AT12" s="71"/>
      <c r="AU12" s="71"/>
      <c r="AV12" s="71"/>
      <c r="AW12" s="71"/>
    </row>
    <row r="13" spans="1:49" s="72" customFormat="1" x14ac:dyDescent="0.2">
      <c r="A13" s="46">
        <f t="shared" si="22"/>
        <v>9</v>
      </c>
      <c r="B13" s="73" t="s">
        <v>43</v>
      </c>
      <c r="C13" s="48">
        <v>71</v>
      </c>
      <c r="D13" s="48">
        <v>82</v>
      </c>
      <c r="E13" s="49">
        <f t="shared" si="0"/>
        <v>1</v>
      </c>
      <c r="F13" s="50">
        <v>1664</v>
      </c>
      <c r="G13" s="48">
        <v>1671</v>
      </c>
      <c r="H13" s="51">
        <f t="shared" si="1"/>
        <v>1</v>
      </c>
      <c r="I13" s="50">
        <v>55</v>
      </c>
      <c r="J13" s="48">
        <v>55</v>
      </c>
      <c r="K13" s="52">
        <f t="shared" si="2"/>
        <v>1</v>
      </c>
      <c r="L13" s="48">
        <v>2383</v>
      </c>
      <c r="M13" s="48">
        <v>99</v>
      </c>
      <c r="N13" s="53">
        <f t="shared" si="3"/>
        <v>2</v>
      </c>
      <c r="O13" s="48">
        <v>225</v>
      </c>
      <c r="P13" s="53">
        <f t="shared" si="4"/>
        <v>1</v>
      </c>
      <c r="Q13" s="54">
        <v>1748</v>
      </c>
      <c r="R13" s="48">
        <v>2082</v>
      </c>
      <c r="S13" s="55">
        <f t="shared" si="5"/>
        <v>2</v>
      </c>
      <c r="T13" s="56">
        <f t="shared" si="6"/>
        <v>8</v>
      </c>
      <c r="U13" s="48">
        <v>99</v>
      </c>
      <c r="V13" s="57">
        <f t="shared" si="7"/>
        <v>2</v>
      </c>
      <c r="W13" s="58">
        <v>96</v>
      </c>
      <c r="X13" s="59">
        <f t="shared" si="8"/>
        <v>2</v>
      </c>
      <c r="Y13" s="48">
        <v>76516</v>
      </c>
      <c r="Z13" s="60">
        <f t="shared" si="9"/>
        <v>1</v>
      </c>
      <c r="AA13" s="48">
        <v>26266</v>
      </c>
      <c r="AB13" s="61">
        <f t="shared" si="10"/>
        <v>1</v>
      </c>
      <c r="AC13" s="48" t="s">
        <v>35</v>
      </c>
      <c r="AD13" s="59">
        <f t="shared" si="11"/>
        <v>1</v>
      </c>
      <c r="AE13" s="62">
        <f t="shared" si="12"/>
        <v>7</v>
      </c>
      <c r="AF13" s="48">
        <v>15372</v>
      </c>
      <c r="AG13" s="63">
        <f t="shared" si="13"/>
        <v>6.4506924045321021</v>
      </c>
      <c r="AH13" s="64">
        <f t="shared" si="14"/>
        <v>1</v>
      </c>
      <c r="AI13" s="48">
        <v>5553</v>
      </c>
      <c r="AJ13" s="48">
        <f t="shared" si="15"/>
        <v>3.3231597845601435</v>
      </c>
      <c r="AK13" s="65">
        <f t="shared" si="16"/>
        <v>0</v>
      </c>
      <c r="AL13" s="48">
        <v>3933</v>
      </c>
      <c r="AM13" s="48">
        <f t="shared" si="17"/>
        <v>47.963414634146339</v>
      </c>
      <c r="AN13" s="66">
        <f t="shared" si="18"/>
        <v>1</v>
      </c>
      <c r="AO13" s="67">
        <f t="shared" si="19"/>
        <v>2</v>
      </c>
      <c r="AP13" s="68">
        <f t="shared" si="20"/>
        <v>17</v>
      </c>
      <c r="AQ13" s="74">
        <f t="shared" si="21"/>
        <v>0.94444444444444442</v>
      </c>
      <c r="AR13" s="75" t="s">
        <v>43</v>
      </c>
      <c r="AS13" s="71"/>
      <c r="AT13" s="71"/>
      <c r="AU13" s="71"/>
      <c r="AV13" s="71"/>
      <c r="AW13" s="71"/>
    </row>
    <row r="14" spans="1:49" s="72" customFormat="1" x14ac:dyDescent="0.2">
      <c r="A14" s="46">
        <f t="shared" si="22"/>
        <v>10</v>
      </c>
      <c r="B14" s="73" t="s">
        <v>44</v>
      </c>
      <c r="C14" s="48">
        <v>59</v>
      </c>
      <c r="D14" s="48">
        <v>63</v>
      </c>
      <c r="E14" s="49">
        <f t="shared" si="0"/>
        <v>1</v>
      </c>
      <c r="F14" s="50">
        <v>1331</v>
      </c>
      <c r="G14" s="48">
        <v>1338</v>
      </c>
      <c r="H14" s="51">
        <f t="shared" si="1"/>
        <v>1</v>
      </c>
      <c r="I14" s="50">
        <v>44</v>
      </c>
      <c r="J14" s="48">
        <v>44</v>
      </c>
      <c r="K14" s="52">
        <f t="shared" si="2"/>
        <v>1</v>
      </c>
      <c r="L14" s="48">
        <v>1932</v>
      </c>
      <c r="M14" s="48">
        <v>100</v>
      </c>
      <c r="N14" s="53">
        <f t="shared" si="3"/>
        <v>2</v>
      </c>
      <c r="O14" s="48">
        <v>290</v>
      </c>
      <c r="P14" s="53">
        <f t="shared" si="4"/>
        <v>1</v>
      </c>
      <c r="Q14" s="54">
        <v>1312</v>
      </c>
      <c r="R14" s="48">
        <v>1662</v>
      </c>
      <c r="S14" s="55">
        <f t="shared" si="5"/>
        <v>2</v>
      </c>
      <c r="T14" s="56">
        <f t="shared" si="6"/>
        <v>8</v>
      </c>
      <c r="U14" s="48">
        <v>99</v>
      </c>
      <c r="V14" s="57">
        <f t="shared" si="7"/>
        <v>2</v>
      </c>
      <c r="W14" s="58">
        <v>96</v>
      </c>
      <c r="X14" s="59">
        <f t="shared" si="8"/>
        <v>2</v>
      </c>
      <c r="Y14" s="48">
        <v>52086</v>
      </c>
      <c r="Z14" s="60">
        <f t="shared" si="9"/>
        <v>1</v>
      </c>
      <c r="AA14" s="48">
        <v>20142</v>
      </c>
      <c r="AB14" s="61">
        <f t="shared" si="10"/>
        <v>1</v>
      </c>
      <c r="AC14" s="48" t="s">
        <v>35</v>
      </c>
      <c r="AD14" s="59">
        <f t="shared" si="11"/>
        <v>1</v>
      </c>
      <c r="AE14" s="62">
        <f t="shared" si="12"/>
        <v>7</v>
      </c>
      <c r="AF14" s="48">
        <v>14333</v>
      </c>
      <c r="AG14" s="63">
        <f t="shared" si="13"/>
        <v>7.4187370600414075</v>
      </c>
      <c r="AH14" s="64">
        <f t="shared" si="14"/>
        <v>1</v>
      </c>
      <c r="AI14" s="48">
        <v>4755</v>
      </c>
      <c r="AJ14" s="48">
        <f t="shared" si="15"/>
        <v>3.5538116591928253</v>
      </c>
      <c r="AK14" s="65">
        <f t="shared" si="16"/>
        <v>0</v>
      </c>
      <c r="AL14" s="48">
        <v>2635</v>
      </c>
      <c r="AM14" s="48">
        <f t="shared" si="17"/>
        <v>41.825396825396822</v>
      </c>
      <c r="AN14" s="66">
        <f t="shared" si="18"/>
        <v>1</v>
      </c>
      <c r="AO14" s="67">
        <f t="shared" si="19"/>
        <v>2</v>
      </c>
      <c r="AP14" s="68">
        <f t="shared" si="20"/>
        <v>17</v>
      </c>
      <c r="AQ14" s="74">
        <f t="shared" si="21"/>
        <v>0.94444444444444442</v>
      </c>
      <c r="AR14" s="75" t="s">
        <v>44</v>
      </c>
      <c r="AS14" s="71"/>
      <c r="AT14" s="71"/>
      <c r="AU14" s="71"/>
      <c r="AV14" s="71"/>
      <c r="AW14" s="71"/>
    </row>
    <row r="15" spans="1:49" s="71" customFormat="1" x14ac:dyDescent="0.2">
      <c r="A15" s="46">
        <f t="shared" si="22"/>
        <v>11</v>
      </c>
      <c r="B15" s="73" t="s">
        <v>45</v>
      </c>
      <c r="C15" s="48">
        <v>139</v>
      </c>
      <c r="D15" s="48">
        <v>163</v>
      </c>
      <c r="E15" s="49">
        <f t="shared" si="0"/>
        <v>1</v>
      </c>
      <c r="F15" s="50">
        <v>3829</v>
      </c>
      <c r="G15" s="48">
        <v>3865</v>
      </c>
      <c r="H15" s="51">
        <f t="shared" si="1"/>
        <v>1</v>
      </c>
      <c r="I15" s="50">
        <v>117</v>
      </c>
      <c r="J15" s="48">
        <v>117</v>
      </c>
      <c r="K15" s="52">
        <f t="shared" si="2"/>
        <v>1</v>
      </c>
      <c r="L15" s="48">
        <v>6062</v>
      </c>
      <c r="M15" s="48">
        <v>99</v>
      </c>
      <c r="N15" s="53">
        <f t="shared" si="3"/>
        <v>2</v>
      </c>
      <c r="O15" s="48">
        <v>1705</v>
      </c>
      <c r="P15" s="53">
        <f t="shared" si="4"/>
        <v>1</v>
      </c>
      <c r="Q15" s="76">
        <v>3528</v>
      </c>
      <c r="R15" s="48">
        <v>4279</v>
      </c>
      <c r="S15" s="55">
        <f t="shared" si="5"/>
        <v>2</v>
      </c>
      <c r="T15" s="56">
        <f t="shared" si="6"/>
        <v>8</v>
      </c>
      <c r="U15" s="48">
        <v>97</v>
      </c>
      <c r="V15" s="57">
        <f t="shared" si="7"/>
        <v>2</v>
      </c>
      <c r="W15" s="58">
        <v>95</v>
      </c>
      <c r="X15" s="59">
        <f t="shared" si="8"/>
        <v>2</v>
      </c>
      <c r="Y15" s="48">
        <v>141939</v>
      </c>
      <c r="Z15" s="60">
        <f t="shared" si="9"/>
        <v>1</v>
      </c>
      <c r="AA15" s="48">
        <v>44772</v>
      </c>
      <c r="AB15" s="61">
        <f t="shared" si="10"/>
        <v>1</v>
      </c>
      <c r="AC15" s="48" t="s">
        <v>35</v>
      </c>
      <c r="AD15" s="59">
        <f t="shared" si="11"/>
        <v>1</v>
      </c>
      <c r="AE15" s="62">
        <f t="shared" si="12"/>
        <v>7</v>
      </c>
      <c r="AF15" s="48">
        <v>38791</v>
      </c>
      <c r="AG15" s="63">
        <f t="shared" si="13"/>
        <v>6.3990432200593865</v>
      </c>
      <c r="AH15" s="64">
        <f t="shared" si="14"/>
        <v>1</v>
      </c>
      <c r="AI15" s="48">
        <v>16202</v>
      </c>
      <c r="AJ15" s="48">
        <f t="shared" si="15"/>
        <v>4.1919793014230269</v>
      </c>
      <c r="AK15" s="65">
        <f t="shared" si="16"/>
        <v>0</v>
      </c>
      <c r="AL15" s="48">
        <v>8444</v>
      </c>
      <c r="AM15" s="48">
        <f t="shared" si="17"/>
        <v>51.803680981595093</v>
      </c>
      <c r="AN15" s="66">
        <f t="shared" si="18"/>
        <v>1</v>
      </c>
      <c r="AO15" s="67">
        <f t="shared" si="19"/>
        <v>2</v>
      </c>
      <c r="AP15" s="68">
        <f t="shared" si="20"/>
        <v>17</v>
      </c>
      <c r="AQ15" s="74">
        <f t="shared" si="21"/>
        <v>0.94444444444444442</v>
      </c>
      <c r="AR15" s="75" t="s">
        <v>45</v>
      </c>
    </row>
    <row r="16" spans="1:49" s="71" customFormat="1" x14ac:dyDescent="0.2">
      <c r="A16" s="46">
        <f t="shared" si="22"/>
        <v>12</v>
      </c>
      <c r="B16" s="73" t="s">
        <v>46</v>
      </c>
      <c r="C16" s="48">
        <v>91</v>
      </c>
      <c r="D16" s="48">
        <v>98</v>
      </c>
      <c r="E16" s="49">
        <f t="shared" si="0"/>
        <v>1</v>
      </c>
      <c r="F16" s="50">
        <v>2225</v>
      </c>
      <c r="G16" s="48">
        <v>2223</v>
      </c>
      <c r="H16" s="51">
        <f t="shared" si="1"/>
        <v>1</v>
      </c>
      <c r="I16" s="50">
        <v>65</v>
      </c>
      <c r="J16" s="48">
        <v>65</v>
      </c>
      <c r="K16" s="52">
        <f t="shared" si="2"/>
        <v>1</v>
      </c>
      <c r="L16" s="48">
        <v>4231</v>
      </c>
      <c r="M16" s="48">
        <v>99</v>
      </c>
      <c r="N16" s="53">
        <f t="shared" si="3"/>
        <v>2</v>
      </c>
      <c r="O16" s="48">
        <v>345</v>
      </c>
      <c r="P16" s="53">
        <f t="shared" si="4"/>
        <v>1</v>
      </c>
      <c r="Q16" s="54">
        <v>2133</v>
      </c>
      <c r="R16" s="48">
        <v>2073</v>
      </c>
      <c r="S16" s="55">
        <f t="shared" si="5"/>
        <v>2</v>
      </c>
      <c r="T16" s="56">
        <f t="shared" si="6"/>
        <v>8</v>
      </c>
      <c r="U16" s="48">
        <v>96</v>
      </c>
      <c r="V16" s="57">
        <f t="shared" si="7"/>
        <v>2</v>
      </c>
      <c r="W16" s="58">
        <v>93</v>
      </c>
      <c r="X16" s="59">
        <f t="shared" si="8"/>
        <v>2</v>
      </c>
      <c r="Y16" s="48">
        <v>76590</v>
      </c>
      <c r="Z16" s="60">
        <f t="shared" si="9"/>
        <v>1</v>
      </c>
      <c r="AA16" s="48">
        <v>29705</v>
      </c>
      <c r="AB16" s="61">
        <f t="shared" si="10"/>
        <v>1</v>
      </c>
      <c r="AC16" s="48" t="s">
        <v>35</v>
      </c>
      <c r="AD16" s="59">
        <f t="shared" si="11"/>
        <v>1</v>
      </c>
      <c r="AE16" s="62">
        <f t="shared" si="12"/>
        <v>7</v>
      </c>
      <c r="AF16" s="48">
        <v>7056</v>
      </c>
      <c r="AG16" s="63">
        <f t="shared" si="13"/>
        <v>1.6676908532261876</v>
      </c>
      <c r="AH16" s="64">
        <f t="shared" si="14"/>
        <v>0</v>
      </c>
      <c r="AI16" s="48">
        <v>18751</v>
      </c>
      <c r="AJ16" s="48">
        <f t="shared" si="15"/>
        <v>8.4349977507872254</v>
      </c>
      <c r="AK16" s="65">
        <f t="shared" si="16"/>
        <v>1</v>
      </c>
      <c r="AL16" s="48">
        <v>6179</v>
      </c>
      <c r="AM16" s="48">
        <f t="shared" si="17"/>
        <v>63.051020408163268</v>
      </c>
      <c r="AN16" s="66">
        <f t="shared" si="18"/>
        <v>1</v>
      </c>
      <c r="AO16" s="67">
        <f t="shared" si="19"/>
        <v>2</v>
      </c>
      <c r="AP16" s="68">
        <f t="shared" si="20"/>
        <v>17</v>
      </c>
      <c r="AQ16" s="74">
        <f t="shared" si="21"/>
        <v>0.94444444444444442</v>
      </c>
      <c r="AR16" s="75" t="s">
        <v>46</v>
      </c>
    </row>
    <row r="17" spans="1:49" s="78" customFormat="1" x14ac:dyDescent="0.2">
      <c r="A17" s="46">
        <f t="shared" si="22"/>
        <v>13</v>
      </c>
      <c r="B17" s="73" t="s">
        <v>47</v>
      </c>
      <c r="C17" s="48">
        <f>84+6</f>
        <v>90</v>
      </c>
      <c r="D17" s="48">
        <v>105</v>
      </c>
      <c r="E17" s="49">
        <f t="shared" si="0"/>
        <v>1</v>
      </c>
      <c r="F17" s="50">
        <v>2250</v>
      </c>
      <c r="G17" s="48">
        <v>2252</v>
      </c>
      <c r="H17" s="51">
        <f t="shared" si="1"/>
        <v>1</v>
      </c>
      <c r="I17" s="50">
        <v>68</v>
      </c>
      <c r="J17" s="48">
        <v>68</v>
      </c>
      <c r="K17" s="52">
        <f t="shared" si="2"/>
        <v>1</v>
      </c>
      <c r="L17" s="48">
        <v>3492</v>
      </c>
      <c r="M17" s="48">
        <v>98</v>
      </c>
      <c r="N17" s="53">
        <f t="shared" si="3"/>
        <v>2</v>
      </c>
      <c r="O17" s="48">
        <v>361</v>
      </c>
      <c r="P17" s="53">
        <f t="shared" si="4"/>
        <v>1</v>
      </c>
      <c r="Q17" s="77">
        <v>2204</v>
      </c>
      <c r="R17" s="48">
        <v>2617</v>
      </c>
      <c r="S17" s="55">
        <f t="shared" si="5"/>
        <v>2</v>
      </c>
      <c r="T17" s="56">
        <f t="shared" si="6"/>
        <v>8</v>
      </c>
      <c r="U17" s="48">
        <v>99</v>
      </c>
      <c r="V17" s="57">
        <f t="shared" si="7"/>
        <v>2</v>
      </c>
      <c r="W17" s="58">
        <v>95</v>
      </c>
      <c r="X17" s="59">
        <f t="shared" si="8"/>
        <v>2</v>
      </c>
      <c r="Y17" s="48">
        <v>78740</v>
      </c>
      <c r="Z17" s="60">
        <f t="shared" si="9"/>
        <v>1</v>
      </c>
      <c r="AA17" s="48">
        <v>29681</v>
      </c>
      <c r="AB17" s="61">
        <f t="shared" si="10"/>
        <v>1</v>
      </c>
      <c r="AC17" s="48" t="s">
        <v>35</v>
      </c>
      <c r="AD17" s="59">
        <f t="shared" si="11"/>
        <v>1</v>
      </c>
      <c r="AE17" s="62">
        <f t="shared" si="12"/>
        <v>7</v>
      </c>
      <c r="AF17" s="48">
        <v>10854</v>
      </c>
      <c r="AG17" s="63">
        <f t="shared" si="13"/>
        <v>3.1082474226804124</v>
      </c>
      <c r="AH17" s="64">
        <f t="shared" si="14"/>
        <v>0</v>
      </c>
      <c r="AI17" s="48">
        <v>17607</v>
      </c>
      <c r="AJ17" s="48">
        <f t="shared" si="15"/>
        <v>7.8183836589698048</v>
      </c>
      <c r="AK17" s="65">
        <f t="shared" si="16"/>
        <v>1</v>
      </c>
      <c r="AL17" s="48">
        <v>3467</v>
      </c>
      <c r="AM17" s="48">
        <f t="shared" si="17"/>
        <v>33.019047619047619</v>
      </c>
      <c r="AN17" s="66">
        <f t="shared" si="18"/>
        <v>1</v>
      </c>
      <c r="AO17" s="67">
        <f t="shared" si="19"/>
        <v>2</v>
      </c>
      <c r="AP17" s="68">
        <f t="shared" si="20"/>
        <v>17</v>
      </c>
      <c r="AQ17" s="74">
        <f t="shared" si="21"/>
        <v>0.94444444444444442</v>
      </c>
      <c r="AR17" s="75" t="s">
        <v>47</v>
      </c>
      <c r="AS17" s="71"/>
      <c r="AT17" s="71"/>
      <c r="AU17" s="71"/>
      <c r="AV17" s="71"/>
      <c r="AW17" s="71"/>
    </row>
    <row r="18" spans="1:49" s="71" customFormat="1" x14ac:dyDescent="0.2">
      <c r="A18" s="46">
        <f t="shared" si="22"/>
        <v>14</v>
      </c>
      <c r="B18" s="73" t="s">
        <v>48</v>
      </c>
      <c r="C18" s="48">
        <v>63</v>
      </c>
      <c r="D18" s="48">
        <v>69</v>
      </c>
      <c r="E18" s="49">
        <f>IF(OR(0.25&gt;=(C18-D18)/C18),(-0.25&lt;=(C18-D18)/C18)*1,0)</f>
        <v>1</v>
      </c>
      <c r="F18" s="50">
        <v>997</v>
      </c>
      <c r="G18" s="48">
        <v>998</v>
      </c>
      <c r="H18" s="51">
        <f>IF(OR(0.04&gt;=(F18-G18)/F18),(-0.04&lt;=(F18-G18)/F18)*1,0)</f>
        <v>1</v>
      </c>
      <c r="I18" s="50">
        <v>37</v>
      </c>
      <c r="J18" s="48">
        <v>37</v>
      </c>
      <c r="K18" s="52">
        <f>IF(I18=J18,1,0)</f>
        <v>1</v>
      </c>
      <c r="L18" s="48">
        <v>1643</v>
      </c>
      <c r="M18" s="48">
        <v>97</v>
      </c>
      <c r="N18" s="53">
        <f>IF(M18&gt;=95,2,IF(M18&gt;=85,1,0))</f>
        <v>2</v>
      </c>
      <c r="O18" s="48">
        <v>219</v>
      </c>
      <c r="P18" s="53">
        <f>IF(O18&gt;=200,1,0)</f>
        <v>1</v>
      </c>
      <c r="Q18" s="54">
        <v>1318</v>
      </c>
      <c r="R18" s="48">
        <v>1311</v>
      </c>
      <c r="S18" s="55">
        <f>IF((R18/Q18)&gt;=0.95,2,IF((R18/Q18)&gt;=0.9,1,0))</f>
        <v>2</v>
      </c>
      <c r="T18" s="56">
        <f>E18+H18+K18+N18+P18+S18</f>
        <v>8</v>
      </c>
      <c r="U18" s="48">
        <v>96</v>
      </c>
      <c r="V18" s="57">
        <f>IF(U18&gt;=95,2,IF(U18&gt;=85,1,0))</f>
        <v>2</v>
      </c>
      <c r="W18" s="58">
        <v>90</v>
      </c>
      <c r="X18" s="59">
        <f>IF(W18&gt;=90,2,IF(W18&gt;=80,1,0))</f>
        <v>2</v>
      </c>
      <c r="Y18" s="48">
        <v>54803</v>
      </c>
      <c r="Z18" s="60">
        <f>IF((Y18/G18/13)&gt;1.36,1,0)</f>
        <v>1</v>
      </c>
      <c r="AA18" s="48">
        <v>13245</v>
      </c>
      <c r="AB18" s="61">
        <f>IF(AA18&gt;G18*3,1,0)</f>
        <v>1</v>
      </c>
      <c r="AC18" s="48" t="s">
        <v>35</v>
      </c>
      <c r="AD18" s="59">
        <f>IF(AC18&gt;=90,1,0)</f>
        <v>1</v>
      </c>
      <c r="AE18" s="62">
        <f>V18+X18+Z18+AB18+AD18</f>
        <v>7</v>
      </c>
      <c r="AF18" s="48">
        <v>10405</v>
      </c>
      <c r="AG18" s="63">
        <f>AF18/L18</f>
        <v>6.33292757151552</v>
      </c>
      <c r="AH18" s="64">
        <f>IF(AG18&gt;=5.5,1,0)</f>
        <v>1</v>
      </c>
      <c r="AI18" s="48">
        <v>4435</v>
      </c>
      <c r="AJ18" s="48">
        <f>AI18/G18</f>
        <v>4.4438877755511026</v>
      </c>
      <c r="AK18" s="65">
        <f>IF(AJ18&gt;=7.5,1,0)</f>
        <v>0</v>
      </c>
      <c r="AL18" s="48">
        <v>2512</v>
      </c>
      <c r="AM18" s="48">
        <f>AL18/D18</f>
        <v>36.405797101449274</v>
      </c>
      <c r="AN18" s="66">
        <f>IF(AM18&gt;=29.5,1,0)</f>
        <v>1</v>
      </c>
      <c r="AO18" s="67">
        <f>AH18+AK18+AN18</f>
        <v>2</v>
      </c>
      <c r="AP18" s="68">
        <f>T18+AE18+AO18</f>
        <v>17</v>
      </c>
      <c r="AQ18" s="74">
        <f>AP18/18</f>
        <v>0.94444444444444442</v>
      </c>
      <c r="AR18" s="75" t="s">
        <v>48</v>
      </c>
    </row>
    <row r="19" spans="1:49" s="71" customFormat="1" x14ac:dyDescent="0.2">
      <c r="A19" s="46">
        <f t="shared" si="22"/>
        <v>15</v>
      </c>
      <c r="B19" s="73" t="s">
        <v>49</v>
      </c>
      <c r="C19" s="48">
        <v>60</v>
      </c>
      <c r="D19" s="48">
        <v>71</v>
      </c>
      <c r="E19" s="49">
        <f t="shared" si="0"/>
        <v>1</v>
      </c>
      <c r="F19" s="50">
        <v>1202</v>
      </c>
      <c r="G19" s="48">
        <v>1201</v>
      </c>
      <c r="H19" s="51">
        <f t="shared" si="1"/>
        <v>1</v>
      </c>
      <c r="I19" s="50">
        <v>42</v>
      </c>
      <c r="J19" s="48">
        <v>42</v>
      </c>
      <c r="K19" s="52">
        <f t="shared" si="2"/>
        <v>1</v>
      </c>
      <c r="L19" s="48">
        <v>1476</v>
      </c>
      <c r="M19" s="48">
        <v>100</v>
      </c>
      <c r="N19" s="53">
        <f t="shared" si="3"/>
        <v>2</v>
      </c>
      <c r="O19" s="48">
        <v>456</v>
      </c>
      <c r="P19" s="53">
        <f t="shared" si="4"/>
        <v>1</v>
      </c>
      <c r="Q19" s="54">
        <v>1451</v>
      </c>
      <c r="R19" s="48">
        <v>1694</v>
      </c>
      <c r="S19" s="55">
        <f t="shared" si="5"/>
        <v>2</v>
      </c>
      <c r="T19" s="56">
        <f t="shared" si="6"/>
        <v>8</v>
      </c>
      <c r="U19" s="48">
        <v>96</v>
      </c>
      <c r="V19" s="57">
        <f t="shared" si="7"/>
        <v>2</v>
      </c>
      <c r="W19" s="58">
        <v>91</v>
      </c>
      <c r="X19" s="59">
        <f t="shared" si="8"/>
        <v>2</v>
      </c>
      <c r="Y19" s="48">
        <v>58934</v>
      </c>
      <c r="Z19" s="60">
        <f t="shared" si="9"/>
        <v>1</v>
      </c>
      <c r="AA19" s="48">
        <v>17574</v>
      </c>
      <c r="AB19" s="61">
        <f t="shared" si="10"/>
        <v>1</v>
      </c>
      <c r="AC19" s="48" t="s">
        <v>35</v>
      </c>
      <c r="AD19" s="59">
        <f t="shared" si="11"/>
        <v>1</v>
      </c>
      <c r="AE19" s="62">
        <f t="shared" si="12"/>
        <v>7</v>
      </c>
      <c r="AF19" s="48">
        <v>14087</v>
      </c>
      <c r="AG19" s="63">
        <f t="shared" si="13"/>
        <v>9.544037940379404</v>
      </c>
      <c r="AH19" s="64">
        <f t="shared" si="14"/>
        <v>1</v>
      </c>
      <c r="AI19" s="48">
        <v>2124</v>
      </c>
      <c r="AJ19" s="48">
        <f t="shared" si="15"/>
        <v>1.7685262281432139</v>
      </c>
      <c r="AK19" s="65">
        <f t="shared" si="16"/>
        <v>0</v>
      </c>
      <c r="AL19" s="48">
        <v>2093</v>
      </c>
      <c r="AM19" s="48">
        <f t="shared" si="17"/>
        <v>29.47887323943662</v>
      </c>
      <c r="AN19" s="66">
        <f t="shared" si="18"/>
        <v>0</v>
      </c>
      <c r="AO19" s="67">
        <f t="shared" si="19"/>
        <v>1</v>
      </c>
      <c r="AP19" s="68">
        <f t="shared" si="20"/>
        <v>16</v>
      </c>
      <c r="AQ19" s="79">
        <f t="shared" si="21"/>
        <v>0.88888888888888884</v>
      </c>
      <c r="AR19" s="80" t="s">
        <v>49</v>
      </c>
    </row>
    <row r="20" spans="1:49" s="71" customFormat="1" x14ac:dyDescent="0.2">
      <c r="A20" s="46">
        <f t="shared" si="22"/>
        <v>16</v>
      </c>
      <c r="B20" s="73" t="s">
        <v>50</v>
      </c>
      <c r="C20" s="48">
        <v>56</v>
      </c>
      <c r="D20" s="48">
        <v>61</v>
      </c>
      <c r="E20" s="49">
        <f t="shared" si="0"/>
        <v>1</v>
      </c>
      <c r="F20" s="50">
        <v>1155</v>
      </c>
      <c r="G20" s="48">
        <v>1149</v>
      </c>
      <c r="H20" s="51">
        <f t="shared" si="1"/>
        <v>1</v>
      </c>
      <c r="I20" s="50">
        <v>40</v>
      </c>
      <c r="J20" s="48">
        <v>40</v>
      </c>
      <c r="K20" s="52">
        <f t="shared" si="2"/>
        <v>1</v>
      </c>
      <c r="L20" s="48">
        <v>1649</v>
      </c>
      <c r="M20" s="48">
        <v>97</v>
      </c>
      <c r="N20" s="53">
        <f t="shared" si="3"/>
        <v>2</v>
      </c>
      <c r="O20" s="48">
        <v>725</v>
      </c>
      <c r="P20" s="53">
        <f t="shared" si="4"/>
        <v>1</v>
      </c>
      <c r="Q20" s="54">
        <v>1379</v>
      </c>
      <c r="R20" s="48">
        <v>1593</v>
      </c>
      <c r="S20" s="55">
        <f t="shared" si="5"/>
        <v>2</v>
      </c>
      <c r="T20" s="56">
        <f t="shared" si="6"/>
        <v>8</v>
      </c>
      <c r="U20" s="48">
        <v>99</v>
      </c>
      <c r="V20" s="57">
        <f t="shared" si="7"/>
        <v>2</v>
      </c>
      <c r="W20" s="58">
        <v>96</v>
      </c>
      <c r="X20" s="59">
        <f t="shared" si="8"/>
        <v>2</v>
      </c>
      <c r="Y20" s="48">
        <v>56273</v>
      </c>
      <c r="Z20" s="60">
        <f t="shared" si="9"/>
        <v>1</v>
      </c>
      <c r="AA20" s="48">
        <v>17275</v>
      </c>
      <c r="AB20" s="61">
        <f t="shared" si="10"/>
        <v>1</v>
      </c>
      <c r="AC20" s="48" t="s">
        <v>35</v>
      </c>
      <c r="AD20" s="59">
        <f t="shared" si="11"/>
        <v>1</v>
      </c>
      <c r="AE20" s="62">
        <f t="shared" si="12"/>
        <v>7</v>
      </c>
      <c r="AF20" s="48">
        <v>8952</v>
      </c>
      <c r="AG20" s="63">
        <f t="shared" si="13"/>
        <v>5.4287446937537904</v>
      </c>
      <c r="AH20" s="64">
        <f t="shared" si="14"/>
        <v>0</v>
      </c>
      <c r="AI20" s="48">
        <v>1262</v>
      </c>
      <c r="AJ20" s="48">
        <f t="shared" si="15"/>
        <v>1.0983463881636206</v>
      </c>
      <c r="AK20" s="65">
        <f t="shared" si="16"/>
        <v>0</v>
      </c>
      <c r="AL20" s="48">
        <v>3657</v>
      </c>
      <c r="AM20" s="48">
        <f t="shared" si="17"/>
        <v>59.950819672131146</v>
      </c>
      <c r="AN20" s="66">
        <f t="shared" si="18"/>
        <v>1</v>
      </c>
      <c r="AO20" s="67">
        <f t="shared" si="19"/>
        <v>1</v>
      </c>
      <c r="AP20" s="68">
        <f t="shared" si="20"/>
        <v>16</v>
      </c>
      <c r="AQ20" s="79">
        <f t="shared" si="21"/>
        <v>0.88888888888888884</v>
      </c>
      <c r="AR20" s="80" t="s">
        <v>50</v>
      </c>
      <c r="AS20" s="72"/>
      <c r="AT20" s="72"/>
      <c r="AU20" s="72"/>
      <c r="AV20" s="72"/>
      <c r="AW20" s="72"/>
    </row>
    <row r="21" spans="1:49" s="71" customFormat="1" x14ac:dyDescent="0.2">
      <c r="A21" s="46">
        <f t="shared" si="22"/>
        <v>17</v>
      </c>
      <c r="B21" s="73" t="s">
        <v>51</v>
      </c>
      <c r="C21" s="48">
        <v>58</v>
      </c>
      <c r="D21" s="48">
        <v>61</v>
      </c>
      <c r="E21" s="49">
        <f t="shared" si="0"/>
        <v>1</v>
      </c>
      <c r="F21" s="50">
        <v>1449</v>
      </c>
      <c r="G21" s="48">
        <v>1453</v>
      </c>
      <c r="H21" s="51">
        <f t="shared" si="1"/>
        <v>1</v>
      </c>
      <c r="I21" s="50">
        <v>45</v>
      </c>
      <c r="J21" s="48">
        <v>45</v>
      </c>
      <c r="K21" s="52">
        <f t="shared" si="2"/>
        <v>1</v>
      </c>
      <c r="L21" s="48">
        <v>1952</v>
      </c>
      <c r="M21" s="48">
        <v>100</v>
      </c>
      <c r="N21" s="53">
        <f t="shared" si="3"/>
        <v>2</v>
      </c>
      <c r="O21" s="48">
        <v>221</v>
      </c>
      <c r="P21" s="53">
        <f t="shared" si="4"/>
        <v>1</v>
      </c>
      <c r="Q21" s="54">
        <v>1479</v>
      </c>
      <c r="R21" s="48">
        <v>1747</v>
      </c>
      <c r="S21" s="55">
        <f t="shared" si="5"/>
        <v>2</v>
      </c>
      <c r="T21" s="56">
        <f t="shared" si="6"/>
        <v>8</v>
      </c>
      <c r="U21" s="48">
        <v>99</v>
      </c>
      <c r="V21" s="57">
        <f t="shared" si="7"/>
        <v>2</v>
      </c>
      <c r="W21" s="58">
        <v>95</v>
      </c>
      <c r="X21" s="59">
        <f t="shared" si="8"/>
        <v>2</v>
      </c>
      <c r="Y21" s="48">
        <v>58751</v>
      </c>
      <c r="Z21" s="60">
        <f t="shared" si="9"/>
        <v>1</v>
      </c>
      <c r="AA21" s="48">
        <v>16347</v>
      </c>
      <c r="AB21" s="61">
        <f t="shared" si="10"/>
        <v>1</v>
      </c>
      <c r="AC21" s="48" t="s">
        <v>35</v>
      </c>
      <c r="AD21" s="59">
        <f t="shared" si="11"/>
        <v>1</v>
      </c>
      <c r="AE21" s="62">
        <f t="shared" si="12"/>
        <v>7</v>
      </c>
      <c r="AF21" s="48">
        <v>9158</v>
      </c>
      <c r="AG21" s="63">
        <f t="shared" si="13"/>
        <v>4.6915983606557381</v>
      </c>
      <c r="AH21" s="64">
        <f t="shared" si="14"/>
        <v>0</v>
      </c>
      <c r="AI21" s="48">
        <v>5900</v>
      </c>
      <c r="AJ21" s="48">
        <f t="shared" si="15"/>
        <v>4.0605643496214725</v>
      </c>
      <c r="AK21" s="65">
        <f t="shared" si="16"/>
        <v>0</v>
      </c>
      <c r="AL21" s="48">
        <v>1981</v>
      </c>
      <c r="AM21" s="48">
        <f t="shared" si="17"/>
        <v>32.475409836065573</v>
      </c>
      <c r="AN21" s="66">
        <f t="shared" si="18"/>
        <v>1</v>
      </c>
      <c r="AO21" s="67">
        <f t="shared" si="19"/>
        <v>1</v>
      </c>
      <c r="AP21" s="68">
        <f t="shared" si="20"/>
        <v>16</v>
      </c>
      <c r="AQ21" s="79">
        <f t="shared" si="21"/>
        <v>0.88888888888888884</v>
      </c>
      <c r="AR21" s="80" t="s">
        <v>51</v>
      </c>
    </row>
    <row r="22" spans="1:49" s="71" customFormat="1" x14ac:dyDescent="0.2">
      <c r="A22" s="46">
        <f t="shared" si="22"/>
        <v>18</v>
      </c>
      <c r="B22" s="73" t="s">
        <v>52</v>
      </c>
      <c r="C22" s="48">
        <v>81</v>
      </c>
      <c r="D22" s="48">
        <v>85</v>
      </c>
      <c r="E22" s="49">
        <f t="shared" si="0"/>
        <v>1</v>
      </c>
      <c r="F22" s="50">
        <v>1556</v>
      </c>
      <c r="G22" s="48">
        <v>1558</v>
      </c>
      <c r="H22" s="51">
        <f t="shared" si="1"/>
        <v>1</v>
      </c>
      <c r="I22" s="50">
        <v>49</v>
      </c>
      <c r="J22" s="48">
        <v>49</v>
      </c>
      <c r="K22" s="52">
        <f t="shared" si="2"/>
        <v>1</v>
      </c>
      <c r="L22" s="48">
        <v>2534</v>
      </c>
      <c r="M22" s="48">
        <v>100</v>
      </c>
      <c r="N22" s="53">
        <f t="shared" si="3"/>
        <v>2</v>
      </c>
      <c r="O22" s="48">
        <v>644</v>
      </c>
      <c r="P22" s="53">
        <f t="shared" si="4"/>
        <v>1</v>
      </c>
      <c r="Q22" s="77">
        <v>1626</v>
      </c>
      <c r="R22" s="48">
        <v>1890</v>
      </c>
      <c r="S22" s="55">
        <f t="shared" si="5"/>
        <v>2</v>
      </c>
      <c r="T22" s="56">
        <f t="shared" si="6"/>
        <v>8</v>
      </c>
      <c r="U22" s="48">
        <v>93</v>
      </c>
      <c r="V22" s="57">
        <f t="shared" si="7"/>
        <v>1</v>
      </c>
      <c r="W22" s="58">
        <v>90</v>
      </c>
      <c r="X22" s="59">
        <f t="shared" si="8"/>
        <v>2</v>
      </c>
      <c r="Y22" s="48">
        <v>61940</v>
      </c>
      <c r="Z22" s="60">
        <f t="shared" si="9"/>
        <v>1</v>
      </c>
      <c r="AA22" s="48">
        <v>17456</v>
      </c>
      <c r="AB22" s="61">
        <f t="shared" si="10"/>
        <v>1</v>
      </c>
      <c r="AC22" s="48" t="s">
        <v>35</v>
      </c>
      <c r="AD22" s="59">
        <f t="shared" si="11"/>
        <v>1</v>
      </c>
      <c r="AE22" s="62">
        <f t="shared" si="12"/>
        <v>6</v>
      </c>
      <c r="AF22" s="48">
        <v>16351</v>
      </c>
      <c r="AG22" s="63">
        <f t="shared" si="13"/>
        <v>6.4526440410418315</v>
      </c>
      <c r="AH22" s="64">
        <f t="shared" si="14"/>
        <v>1</v>
      </c>
      <c r="AI22" s="48">
        <v>2607</v>
      </c>
      <c r="AJ22" s="48">
        <f t="shared" si="15"/>
        <v>1.6732991014120668</v>
      </c>
      <c r="AK22" s="65">
        <f t="shared" si="16"/>
        <v>0</v>
      </c>
      <c r="AL22" s="48">
        <v>3832</v>
      </c>
      <c r="AM22" s="48">
        <f t="shared" si="17"/>
        <v>45.082352941176474</v>
      </c>
      <c r="AN22" s="66">
        <f t="shared" si="18"/>
        <v>1</v>
      </c>
      <c r="AO22" s="67">
        <f t="shared" si="19"/>
        <v>2</v>
      </c>
      <c r="AP22" s="68">
        <f t="shared" si="20"/>
        <v>16</v>
      </c>
      <c r="AQ22" s="79">
        <f t="shared" si="21"/>
        <v>0.88888888888888884</v>
      </c>
      <c r="AR22" s="80" t="s">
        <v>52</v>
      </c>
    </row>
    <row r="23" spans="1:49" s="71" customFormat="1" x14ac:dyDescent="0.2">
      <c r="A23" s="46">
        <f t="shared" si="22"/>
        <v>19</v>
      </c>
      <c r="B23" s="73" t="s">
        <v>53</v>
      </c>
      <c r="C23" s="48">
        <v>41</v>
      </c>
      <c r="D23" s="48">
        <v>44</v>
      </c>
      <c r="E23" s="49">
        <f t="shared" si="0"/>
        <v>1</v>
      </c>
      <c r="F23" s="50">
        <v>980</v>
      </c>
      <c r="G23" s="48">
        <v>984</v>
      </c>
      <c r="H23" s="51">
        <f t="shared" si="1"/>
        <v>1</v>
      </c>
      <c r="I23" s="50">
        <v>33</v>
      </c>
      <c r="J23" s="48">
        <v>33</v>
      </c>
      <c r="K23" s="52">
        <f t="shared" si="2"/>
        <v>1</v>
      </c>
      <c r="L23" s="48">
        <v>1119</v>
      </c>
      <c r="M23" s="48">
        <v>100</v>
      </c>
      <c r="N23" s="53">
        <f t="shared" si="3"/>
        <v>2</v>
      </c>
      <c r="O23" s="48">
        <v>423</v>
      </c>
      <c r="P23" s="53">
        <f t="shared" si="4"/>
        <v>1</v>
      </c>
      <c r="Q23" s="54">
        <v>974</v>
      </c>
      <c r="R23" s="48">
        <v>1234</v>
      </c>
      <c r="S23" s="55">
        <f t="shared" si="5"/>
        <v>2</v>
      </c>
      <c r="T23" s="56">
        <f t="shared" si="6"/>
        <v>8</v>
      </c>
      <c r="U23" s="48">
        <v>100</v>
      </c>
      <c r="V23" s="57">
        <f t="shared" si="7"/>
        <v>2</v>
      </c>
      <c r="W23" s="58">
        <v>99</v>
      </c>
      <c r="X23" s="59">
        <f t="shared" si="8"/>
        <v>2</v>
      </c>
      <c r="Y23" s="48">
        <v>42391</v>
      </c>
      <c r="Z23" s="60">
        <f t="shared" si="9"/>
        <v>1</v>
      </c>
      <c r="AA23" s="48">
        <v>15299</v>
      </c>
      <c r="AB23" s="61">
        <f t="shared" si="10"/>
        <v>1</v>
      </c>
      <c r="AC23" s="48" t="s">
        <v>35</v>
      </c>
      <c r="AD23" s="59">
        <f t="shared" si="11"/>
        <v>1</v>
      </c>
      <c r="AE23" s="62">
        <f t="shared" si="12"/>
        <v>7</v>
      </c>
      <c r="AF23" s="48">
        <v>5404</v>
      </c>
      <c r="AG23" s="63">
        <f t="shared" si="13"/>
        <v>4.829311885612154</v>
      </c>
      <c r="AH23" s="64">
        <f t="shared" si="14"/>
        <v>0</v>
      </c>
      <c r="AI23" s="48">
        <v>5609</v>
      </c>
      <c r="AJ23" s="48">
        <f t="shared" si="15"/>
        <v>5.7002032520325203</v>
      </c>
      <c r="AK23" s="65">
        <f t="shared" si="16"/>
        <v>0</v>
      </c>
      <c r="AL23" s="48">
        <v>3269</v>
      </c>
      <c r="AM23" s="48">
        <f t="shared" si="17"/>
        <v>74.295454545454547</v>
      </c>
      <c r="AN23" s="66">
        <f t="shared" si="18"/>
        <v>1</v>
      </c>
      <c r="AO23" s="67">
        <f t="shared" si="19"/>
        <v>1</v>
      </c>
      <c r="AP23" s="68">
        <f t="shared" si="20"/>
        <v>16</v>
      </c>
      <c r="AQ23" s="79">
        <f t="shared" si="21"/>
        <v>0.88888888888888884</v>
      </c>
      <c r="AR23" s="80" t="s">
        <v>53</v>
      </c>
    </row>
    <row r="24" spans="1:49" s="71" customFormat="1" x14ac:dyDescent="0.2">
      <c r="A24" s="46">
        <f t="shared" si="22"/>
        <v>20</v>
      </c>
      <c r="B24" s="73" t="s">
        <v>54</v>
      </c>
      <c r="C24" s="48">
        <v>64</v>
      </c>
      <c r="D24" s="48">
        <v>71</v>
      </c>
      <c r="E24" s="49">
        <f t="shared" si="0"/>
        <v>1</v>
      </c>
      <c r="F24" s="50">
        <v>1413</v>
      </c>
      <c r="G24" s="48">
        <v>1422</v>
      </c>
      <c r="H24" s="51">
        <f t="shared" si="1"/>
        <v>1</v>
      </c>
      <c r="I24" s="50">
        <v>47</v>
      </c>
      <c r="J24" s="48">
        <v>47</v>
      </c>
      <c r="K24" s="52">
        <f t="shared" si="2"/>
        <v>1</v>
      </c>
      <c r="L24" s="48">
        <v>1910</v>
      </c>
      <c r="M24" s="48">
        <v>99</v>
      </c>
      <c r="N24" s="53">
        <f t="shared" si="3"/>
        <v>2</v>
      </c>
      <c r="O24" s="48">
        <v>390</v>
      </c>
      <c r="P24" s="53">
        <f t="shared" si="4"/>
        <v>1</v>
      </c>
      <c r="Q24" s="54">
        <v>1544</v>
      </c>
      <c r="R24" s="48">
        <v>1468</v>
      </c>
      <c r="S24" s="55">
        <f t="shared" si="5"/>
        <v>2</v>
      </c>
      <c r="T24" s="56">
        <f t="shared" si="6"/>
        <v>8</v>
      </c>
      <c r="U24" s="48">
        <v>97</v>
      </c>
      <c r="V24" s="57">
        <f t="shared" si="7"/>
        <v>2</v>
      </c>
      <c r="W24" s="58">
        <v>91</v>
      </c>
      <c r="X24" s="59">
        <f t="shared" si="8"/>
        <v>2</v>
      </c>
      <c r="Y24" s="48">
        <v>62448</v>
      </c>
      <c r="Z24" s="60">
        <f t="shared" si="9"/>
        <v>1</v>
      </c>
      <c r="AA24" s="48">
        <v>16864</v>
      </c>
      <c r="AB24" s="61">
        <f t="shared" si="10"/>
        <v>1</v>
      </c>
      <c r="AC24" s="48" t="s">
        <v>35</v>
      </c>
      <c r="AD24" s="59">
        <f t="shared" si="11"/>
        <v>1</v>
      </c>
      <c r="AE24" s="62">
        <f t="shared" si="12"/>
        <v>7</v>
      </c>
      <c r="AF24" s="48">
        <v>4702</v>
      </c>
      <c r="AG24" s="63">
        <f t="shared" si="13"/>
        <v>2.4617801047120418</v>
      </c>
      <c r="AH24" s="64">
        <f t="shared" si="14"/>
        <v>0</v>
      </c>
      <c r="AI24" s="48">
        <v>888</v>
      </c>
      <c r="AJ24" s="48">
        <f t="shared" si="15"/>
        <v>0.62447257383966248</v>
      </c>
      <c r="AK24" s="65">
        <f t="shared" si="16"/>
        <v>0</v>
      </c>
      <c r="AL24" s="48">
        <v>2817</v>
      </c>
      <c r="AM24" s="48">
        <f t="shared" si="17"/>
        <v>39.676056338028168</v>
      </c>
      <c r="AN24" s="66">
        <f t="shared" si="18"/>
        <v>1</v>
      </c>
      <c r="AO24" s="67">
        <f t="shared" si="19"/>
        <v>1</v>
      </c>
      <c r="AP24" s="68">
        <f t="shared" si="20"/>
        <v>16</v>
      </c>
      <c r="AQ24" s="79">
        <f t="shared" si="21"/>
        <v>0.88888888888888884</v>
      </c>
      <c r="AR24" s="80" t="s">
        <v>54</v>
      </c>
    </row>
    <row r="25" spans="1:49" s="71" customFormat="1" x14ac:dyDescent="0.2">
      <c r="A25" s="46">
        <f t="shared" si="22"/>
        <v>21</v>
      </c>
      <c r="B25" s="73" t="s">
        <v>55</v>
      </c>
      <c r="C25" s="48">
        <f>58+1</f>
        <v>59</v>
      </c>
      <c r="D25" s="48">
        <v>66</v>
      </c>
      <c r="E25" s="49">
        <f t="shared" si="0"/>
        <v>1</v>
      </c>
      <c r="F25" s="50">
        <v>1130</v>
      </c>
      <c r="G25" s="48">
        <v>1140</v>
      </c>
      <c r="H25" s="51">
        <f t="shared" si="1"/>
        <v>1</v>
      </c>
      <c r="I25" s="50">
        <v>38</v>
      </c>
      <c r="J25" s="48">
        <v>38</v>
      </c>
      <c r="K25" s="52">
        <f t="shared" si="2"/>
        <v>1</v>
      </c>
      <c r="L25" s="48">
        <v>1333</v>
      </c>
      <c r="M25" s="48">
        <v>96</v>
      </c>
      <c r="N25" s="53">
        <f t="shared" si="3"/>
        <v>2</v>
      </c>
      <c r="O25" s="48">
        <v>337</v>
      </c>
      <c r="P25" s="53">
        <f t="shared" si="4"/>
        <v>1</v>
      </c>
      <c r="Q25" s="54">
        <v>1223</v>
      </c>
      <c r="R25" s="48">
        <v>1410</v>
      </c>
      <c r="S25" s="55">
        <f t="shared" si="5"/>
        <v>2</v>
      </c>
      <c r="T25" s="56">
        <f t="shared" si="6"/>
        <v>8</v>
      </c>
      <c r="U25" s="48">
        <v>99</v>
      </c>
      <c r="V25" s="57">
        <f t="shared" si="7"/>
        <v>2</v>
      </c>
      <c r="W25" s="58">
        <v>98</v>
      </c>
      <c r="X25" s="59">
        <f t="shared" si="8"/>
        <v>2</v>
      </c>
      <c r="Y25" s="48">
        <v>37561</v>
      </c>
      <c r="Z25" s="60">
        <f t="shared" si="9"/>
        <v>1</v>
      </c>
      <c r="AA25" s="48">
        <v>16801</v>
      </c>
      <c r="AB25" s="61">
        <f t="shared" si="10"/>
        <v>1</v>
      </c>
      <c r="AC25" s="48" t="s">
        <v>35</v>
      </c>
      <c r="AD25" s="59">
        <f t="shared" si="11"/>
        <v>1</v>
      </c>
      <c r="AE25" s="62">
        <f t="shared" si="12"/>
        <v>7</v>
      </c>
      <c r="AF25" s="48">
        <v>2345</v>
      </c>
      <c r="AG25" s="63">
        <f t="shared" si="13"/>
        <v>1.7591897974493624</v>
      </c>
      <c r="AH25" s="64">
        <f t="shared" si="14"/>
        <v>0</v>
      </c>
      <c r="AI25" s="48">
        <v>1799</v>
      </c>
      <c r="AJ25" s="48">
        <f t="shared" si="15"/>
        <v>1.5780701754385964</v>
      </c>
      <c r="AK25" s="65">
        <f t="shared" si="16"/>
        <v>0</v>
      </c>
      <c r="AL25" s="48">
        <v>2745</v>
      </c>
      <c r="AM25" s="48">
        <f t="shared" si="17"/>
        <v>41.590909090909093</v>
      </c>
      <c r="AN25" s="66">
        <f t="shared" si="18"/>
        <v>1</v>
      </c>
      <c r="AO25" s="67">
        <f t="shared" si="19"/>
        <v>1</v>
      </c>
      <c r="AP25" s="68">
        <f t="shared" si="20"/>
        <v>16</v>
      </c>
      <c r="AQ25" s="79">
        <f t="shared" si="21"/>
        <v>0.88888888888888884</v>
      </c>
      <c r="AR25" s="80" t="s">
        <v>55</v>
      </c>
    </row>
    <row r="26" spans="1:49" s="71" customFormat="1" x14ac:dyDescent="0.2">
      <c r="A26" s="46">
        <f t="shared" si="22"/>
        <v>22</v>
      </c>
      <c r="B26" s="73" t="s">
        <v>56</v>
      </c>
      <c r="C26" s="48">
        <v>62</v>
      </c>
      <c r="D26" s="48">
        <v>72</v>
      </c>
      <c r="E26" s="49">
        <f t="shared" si="0"/>
        <v>1</v>
      </c>
      <c r="F26" s="50">
        <v>1267</v>
      </c>
      <c r="G26" s="48">
        <v>1265</v>
      </c>
      <c r="H26" s="51">
        <f t="shared" si="1"/>
        <v>1</v>
      </c>
      <c r="I26" s="50">
        <v>45</v>
      </c>
      <c r="J26" s="48">
        <v>45</v>
      </c>
      <c r="K26" s="52">
        <f t="shared" si="2"/>
        <v>1</v>
      </c>
      <c r="L26" s="48">
        <v>2120</v>
      </c>
      <c r="M26" s="48">
        <v>97</v>
      </c>
      <c r="N26" s="53">
        <f t="shared" si="3"/>
        <v>2</v>
      </c>
      <c r="O26" s="48">
        <v>223</v>
      </c>
      <c r="P26" s="53">
        <f t="shared" si="4"/>
        <v>1</v>
      </c>
      <c r="Q26" s="54">
        <v>1422</v>
      </c>
      <c r="R26" s="48">
        <v>1671</v>
      </c>
      <c r="S26" s="55">
        <f t="shared" si="5"/>
        <v>2</v>
      </c>
      <c r="T26" s="56">
        <f t="shared" si="6"/>
        <v>8</v>
      </c>
      <c r="U26" s="48">
        <v>99</v>
      </c>
      <c r="V26" s="57">
        <f t="shared" si="7"/>
        <v>2</v>
      </c>
      <c r="W26" s="58">
        <v>96</v>
      </c>
      <c r="X26" s="59">
        <f t="shared" si="8"/>
        <v>2</v>
      </c>
      <c r="Y26" s="48">
        <v>47173</v>
      </c>
      <c r="Z26" s="60">
        <f t="shared" si="9"/>
        <v>1</v>
      </c>
      <c r="AA26" s="48">
        <v>18320</v>
      </c>
      <c r="AB26" s="61">
        <f t="shared" si="10"/>
        <v>1</v>
      </c>
      <c r="AC26" s="48" t="s">
        <v>35</v>
      </c>
      <c r="AD26" s="59">
        <f t="shared" si="11"/>
        <v>1</v>
      </c>
      <c r="AE26" s="62">
        <f t="shared" si="12"/>
        <v>7</v>
      </c>
      <c r="AF26" s="48">
        <v>6200</v>
      </c>
      <c r="AG26" s="63">
        <f t="shared" si="13"/>
        <v>2.9245283018867925</v>
      </c>
      <c r="AH26" s="64">
        <f t="shared" si="14"/>
        <v>0</v>
      </c>
      <c r="AI26" s="48">
        <v>669</v>
      </c>
      <c r="AJ26" s="48">
        <f t="shared" si="15"/>
        <v>0.52885375494071152</v>
      </c>
      <c r="AK26" s="65">
        <f t="shared" si="16"/>
        <v>0</v>
      </c>
      <c r="AL26" s="48">
        <v>2873</v>
      </c>
      <c r="AM26" s="48">
        <f t="shared" si="17"/>
        <v>39.902777777777779</v>
      </c>
      <c r="AN26" s="66">
        <f t="shared" si="18"/>
        <v>1</v>
      </c>
      <c r="AO26" s="67">
        <f t="shared" si="19"/>
        <v>1</v>
      </c>
      <c r="AP26" s="68">
        <f t="shared" si="20"/>
        <v>16</v>
      </c>
      <c r="AQ26" s="79">
        <f t="shared" si="21"/>
        <v>0.88888888888888884</v>
      </c>
      <c r="AR26" s="80" t="s">
        <v>56</v>
      </c>
    </row>
    <row r="27" spans="1:49" s="71" customFormat="1" x14ac:dyDescent="0.2">
      <c r="A27" s="46">
        <f t="shared" si="22"/>
        <v>23</v>
      </c>
      <c r="B27" s="73" t="s">
        <v>57</v>
      </c>
      <c r="C27" s="48">
        <f>47+2</f>
        <v>49</v>
      </c>
      <c r="D27" s="48">
        <v>54</v>
      </c>
      <c r="E27" s="49">
        <f t="shared" si="0"/>
        <v>1</v>
      </c>
      <c r="F27" s="50">
        <v>1089</v>
      </c>
      <c r="G27" s="48">
        <v>1093</v>
      </c>
      <c r="H27" s="51">
        <f t="shared" si="1"/>
        <v>1</v>
      </c>
      <c r="I27" s="50">
        <v>36</v>
      </c>
      <c r="J27" s="48">
        <v>36</v>
      </c>
      <c r="K27" s="52">
        <f t="shared" si="2"/>
        <v>1</v>
      </c>
      <c r="L27" s="48">
        <v>1226</v>
      </c>
      <c r="M27" s="48">
        <v>98</v>
      </c>
      <c r="N27" s="53">
        <f t="shared" si="3"/>
        <v>2</v>
      </c>
      <c r="O27" s="48">
        <v>593</v>
      </c>
      <c r="P27" s="53">
        <f t="shared" si="4"/>
        <v>1</v>
      </c>
      <c r="Q27" s="54">
        <v>1158</v>
      </c>
      <c r="R27" s="48">
        <v>1350</v>
      </c>
      <c r="S27" s="55">
        <f t="shared" si="5"/>
        <v>2</v>
      </c>
      <c r="T27" s="56">
        <f t="shared" si="6"/>
        <v>8</v>
      </c>
      <c r="U27" s="48">
        <v>97</v>
      </c>
      <c r="V27" s="57">
        <f t="shared" si="7"/>
        <v>2</v>
      </c>
      <c r="W27" s="58">
        <v>92</v>
      </c>
      <c r="X27" s="59">
        <f t="shared" si="8"/>
        <v>2</v>
      </c>
      <c r="Y27" s="48">
        <v>36855</v>
      </c>
      <c r="Z27" s="60">
        <f t="shared" si="9"/>
        <v>1</v>
      </c>
      <c r="AA27" s="48">
        <v>13990</v>
      </c>
      <c r="AB27" s="61">
        <f t="shared" si="10"/>
        <v>1</v>
      </c>
      <c r="AC27" s="48" t="s">
        <v>35</v>
      </c>
      <c r="AD27" s="59">
        <f t="shared" si="11"/>
        <v>1</v>
      </c>
      <c r="AE27" s="62">
        <f t="shared" si="12"/>
        <v>7</v>
      </c>
      <c r="AF27" s="48">
        <v>3950</v>
      </c>
      <c r="AG27" s="63">
        <f t="shared" si="13"/>
        <v>3.2218597063621535</v>
      </c>
      <c r="AH27" s="64">
        <f t="shared" si="14"/>
        <v>0</v>
      </c>
      <c r="AI27" s="48">
        <v>871</v>
      </c>
      <c r="AJ27" s="48">
        <f t="shared" si="15"/>
        <v>0.79688929551692589</v>
      </c>
      <c r="AK27" s="65">
        <f t="shared" si="16"/>
        <v>0</v>
      </c>
      <c r="AL27" s="48">
        <v>1783</v>
      </c>
      <c r="AM27" s="48">
        <f t="shared" si="17"/>
        <v>33.018518518518519</v>
      </c>
      <c r="AN27" s="66">
        <f t="shared" si="18"/>
        <v>1</v>
      </c>
      <c r="AO27" s="67">
        <f t="shared" si="19"/>
        <v>1</v>
      </c>
      <c r="AP27" s="68">
        <f t="shared" si="20"/>
        <v>16</v>
      </c>
      <c r="AQ27" s="79">
        <f t="shared" si="21"/>
        <v>0.88888888888888884</v>
      </c>
      <c r="AR27" s="80" t="s">
        <v>57</v>
      </c>
      <c r="AS27" s="72"/>
      <c r="AT27" s="72"/>
      <c r="AU27" s="72"/>
      <c r="AV27" s="72"/>
      <c r="AW27" s="72"/>
    </row>
    <row r="28" spans="1:49" s="71" customFormat="1" x14ac:dyDescent="0.2">
      <c r="A28" s="46">
        <f t="shared" si="22"/>
        <v>24</v>
      </c>
      <c r="B28" s="73" t="s">
        <v>58</v>
      </c>
      <c r="C28" s="48">
        <f>62+2</f>
        <v>64</v>
      </c>
      <c r="D28" s="48">
        <v>71</v>
      </c>
      <c r="E28" s="49">
        <f t="shared" si="0"/>
        <v>1</v>
      </c>
      <c r="F28" s="50">
        <v>1204</v>
      </c>
      <c r="G28" s="48">
        <v>1212</v>
      </c>
      <c r="H28" s="51">
        <f t="shared" si="1"/>
        <v>1</v>
      </c>
      <c r="I28" s="50">
        <v>49</v>
      </c>
      <c r="J28" s="48">
        <v>49</v>
      </c>
      <c r="K28" s="52">
        <f t="shared" si="2"/>
        <v>1</v>
      </c>
      <c r="L28" s="48">
        <v>1540</v>
      </c>
      <c r="M28" s="48">
        <v>100</v>
      </c>
      <c r="N28" s="53">
        <f t="shared" si="3"/>
        <v>2</v>
      </c>
      <c r="O28" s="48">
        <v>345</v>
      </c>
      <c r="P28" s="53">
        <f t="shared" si="4"/>
        <v>1</v>
      </c>
      <c r="Q28" s="81">
        <v>1561</v>
      </c>
      <c r="R28" s="48">
        <v>1786</v>
      </c>
      <c r="S28" s="55">
        <f t="shared" si="5"/>
        <v>2</v>
      </c>
      <c r="T28" s="56">
        <f t="shared" si="6"/>
        <v>8</v>
      </c>
      <c r="U28" s="48">
        <v>97</v>
      </c>
      <c r="V28" s="57">
        <f t="shared" si="7"/>
        <v>2</v>
      </c>
      <c r="W28" s="58">
        <v>96</v>
      </c>
      <c r="X28" s="59">
        <f t="shared" si="8"/>
        <v>2</v>
      </c>
      <c r="Y28" s="48">
        <v>37208</v>
      </c>
      <c r="Z28" s="60">
        <f t="shared" si="9"/>
        <v>1</v>
      </c>
      <c r="AA28" s="48">
        <v>18647</v>
      </c>
      <c r="AB28" s="61">
        <f t="shared" si="10"/>
        <v>1</v>
      </c>
      <c r="AC28" s="48" t="s">
        <v>35</v>
      </c>
      <c r="AD28" s="59">
        <f t="shared" si="11"/>
        <v>1</v>
      </c>
      <c r="AE28" s="62">
        <f t="shared" si="12"/>
        <v>7</v>
      </c>
      <c r="AF28" s="48">
        <v>6245</v>
      </c>
      <c r="AG28" s="63">
        <f t="shared" si="13"/>
        <v>4.0551948051948052</v>
      </c>
      <c r="AH28" s="64">
        <f t="shared" si="14"/>
        <v>0</v>
      </c>
      <c r="AI28" s="48">
        <v>7333</v>
      </c>
      <c r="AJ28" s="48">
        <f t="shared" si="15"/>
        <v>6.0503300330033003</v>
      </c>
      <c r="AK28" s="65">
        <f t="shared" si="16"/>
        <v>0</v>
      </c>
      <c r="AL28" s="48">
        <v>2667</v>
      </c>
      <c r="AM28" s="48">
        <f t="shared" si="17"/>
        <v>37.563380281690144</v>
      </c>
      <c r="AN28" s="66">
        <f t="shared" si="18"/>
        <v>1</v>
      </c>
      <c r="AO28" s="67">
        <f t="shared" si="19"/>
        <v>1</v>
      </c>
      <c r="AP28" s="68">
        <f t="shared" si="20"/>
        <v>16</v>
      </c>
      <c r="AQ28" s="79">
        <f t="shared" si="21"/>
        <v>0.88888888888888884</v>
      </c>
      <c r="AR28" s="80" t="s">
        <v>58</v>
      </c>
    </row>
    <row r="29" spans="1:49" s="71" customFormat="1" x14ac:dyDescent="0.2">
      <c r="A29" s="46">
        <f t="shared" si="22"/>
        <v>25</v>
      </c>
      <c r="B29" s="73" t="s">
        <v>59</v>
      </c>
      <c r="C29" s="48">
        <v>35</v>
      </c>
      <c r="D29" s="48">
        <v>43</v>
      </c>
      <c r="E29" s="49">
        <f t="shared" si="0"/>
        <v>1</v>
      </c>
      <c r="F29" s="50">
        <v>771</v>
      </c>
      <c r="G29" s="48">
        <v>774</v>
      </c>
      <c r="H29" s="51">
        <f t="shared" si="1"/>
        <v>1</v>
      </c>
      <c r="I29" s="50">
        <v>27</v>
      </c>
      <c r="J29" s="48">
        <v>27</v>
      </c>
      <c r="K29" s="52">
        <f t="shared" si="2"/>
        <v>1</v>
      </c>
      <c r="L29" s="48">
        <v>1255</v>
      </c>
      <c r="M29" s="48">
        <v>100</v>
      </c>
      <c r="N29" s="53">
        <f t="shared" si="3"/>
        <v>2</v>
      </c>
      <c r="O29" s="48">
        <v>294</v>
      </c>
      <c r="P29" s="53">
        <f t="shared" si="4"/>
        <v>1</v>
      </c>
      <c r="Q29" s="54">
        <v>861</v>
      </c>
      <c r="R29" s="48">
        <v>997</v>
      </c>
      <c r="S29" s="55">
        <f t="shared" si="5"/>
        <v>2</v>
      </c>
      <c r="T29" s="56">
        <f t="shared" si="6"/>
        <v>8</v>
      </c>
      <c r="U29" s="48">
        <v>96</v>
      </c>
      <c r="V29" s="57">
        <f t="shared" si="7"/>
        <v>2</v>
      </c>
      <c r="W29" s="58">
        <v>93</v>
      </c>
      <c r="X29" s="59">
        <f t="shared" si="8"/>
        <v>2</v>
      </c>
      <c r="Y29" s="48">
        <v>31491</v>
      </c>
      <c r="Z29" s="60">
        <f t="shared" si="9"/>
        <v>1</v>
      </c>
      <c r="AA29" s="48">
        <v>12611</v>
      </c>
      <c r="AB29" s="61">
        <f t="shared" si="10"/>
        <v>1</v>
      </c>
      <c r="AC29" s="48" t="s">
        <v>35</v>
      </c>
      <c r="AD29" s="59">
        <f t="shared" si="11"/>
        <v>1</v>
      </c>
      <c r="AE29" s="62">
        <f t="shared" si="12"/>
        <v>7</v>
      </c>
      <c r="AF29" s="48">
        <v>1176</v>
      </c>
      <c r="AG29" s="63">
        <f t="shared" si="13"/>
        <v>0.93705179282868523</v>
      </c>
      <c r="AH29" s="64">
        <f t="shared" si="14"/>
        <v>0</v>
      </c>
      <c r="AI29" s="48">
        <v>1323</v>
      </c>
      <c r="AJ29" s="48">
        <f t="shared" si="15"/>
        <v>1.7093023255813953</v>
      </c>
      <c r="AK29" s="65">
        <f t="shared" si="16"/>
        <v>0</v>
      </c>
      <c r="AL29" s="48">
        <v>1520</v>
      </c>
      <c r="AM29" s="48">
        <f t="shared" si="17"/>
        <v>35.348837209302324</v>
      </c>
      <c r="AN29" s="66">
        <f t="shared" si="18"/>
        <v>1</v>
      </c>
      <c r="AO29" s="67">
        <f t="shared" si="19"/>
        <v>1</v>
      </c>
      <c r="AP29" s="68">
        <f t="shared" si="20"/>
        <v>16</v>
      </c>
      <c r="AQ29" s="79">
        <f t="shared" si="21"/>
        <v>0.88888888888888884</v>
      </c>
      <c r="AR29" s="80" t="s">
        <v>59</v>
      </c>
      <c r="AS29" s="72"/>
      <c r="AT29" s="72"/>
      <c r="AU29" s="72"/>
      <c r="AV29" s="72"/>
      <c r="AW29" s="72"/>
    </row>
    <row r="30" spans="1:49" s="71" customFormat="1" x14ac:dyDescent="0.2">
      <c r="A30" s="46">
        <f t="shared" si="22"/>
        <v>26</v>
      </c>
      <c r="B30" s="73" t="s">
        <v>60</v>
      </c>
      <c r="C30" s="48">
        <v>51</v>
      </c>
      <c r="D30" s="48">
        <v>57</v>
      </c>
      <c r="E30" s="49">
        <f t="shared" si="0"/>
        <v>1</v>
      </c>
      <c r="F30" s="50">
        <v>1143</v>
      </c>
      <c r="G30" s="48">
        <v>1145</v>
      </c>
      <c r="H30" s="51">
        <f t="shared" si="1"/>
        <v>1</v>
      </c>
      <c r="I30" s="50">
        <v>40</v>
      </c>
      <c r="J30" s="48">
        <v>40</v>
      </c>
      <c r="K30" s="52">
        <f t="shared" si="2"/>
        <v>1</v>
      </c>
      <c r="L30" s="48">
        <v>1712</v>
      </c>
      <c r="M30" s="48">
        <v>98</v>
      </c>
      <c r="N30" s="53">
        <f t="shared" si="3"/>
        <v>2</v>
      </c>
      <c r="O30" s="48">
        <v>525</v>
      </c>
      <c r="P30" s="53">
        <f t="shared" si="4"/>
        <v>1</v>
      </c>
      <c r="Q30" s="82">
        <v>1302</v>
      </c>
      <c r="R30" s="48">
        <v>1471</v>
      </c>
      <c r="S30" s="55">
        <f t="shared" si="5"/>
        <v>2</v>
      </c>
      <c r="T30" s="56">
        <f t="shared" si="6"/>
        <v>8</v>
      </c>
      <c r="U30" s="48">
        <v>98</v>
      </c>
      <c r="V30" s="57">
        <f t="shared" si="7"/>
        <v>2</v>
      </c>
      <c r="W30" s="58">
        <v>95</v>
      </c>
      <c r="X30" s="59">
        <f t="shared" si="8"/>
        <v>2</v>
      </c>
      <c r="Y30" s="48">
        <v>38260</v>
      </c>
      <c r="Z30" s="60">
        <f t="shared" si="9"/>
        <v>1</v>
      </c>
      <c r="AA30" s="48">
        <v>12013</v>
      </c>
      <c r="AB30" s="61">
        <f t="shared" si="10"/>
        <v>1</v>
      </c>
      <c r="AC30" s="48" t="s">
        <v>35</v>
      </c>
      <c r="AD30" s="59">
        <f t="shared" si="11"/>
        <v>1</v>
      </c>
      <c r="AE30" s="62">
        <f t="shared" si="12"/>
        <v>7</v>
      </c>
      <c r="AF30" s="48">
        <v>5386</v>
      </c>
      <c r="AG30" s="63">
        <f t="shared" si="13"/>
        <v>3.1460280373831777</v>
      </c>
      <c r="AH30" s="64">
        <f t="shared" si="14"/>
        <v>0</v>
      </c>
      <c r="AI30" s="48">
        <v>4382</v>
      </c>
      <c r="AJ30" s="48">
        <f t="shared" si="15"/>
        <v>3.8270742358078604</v>
      </c>
      <c r="AK30" s="65">
        <f t="shared" si="16"/>
        <v>0</v>
      </c>
      <c r="AL30" s="48">
        <v>1997</v>
      </c>
      <c r="AM30" s="48">
        <f t="shared" si="17"/>
        <v>35.035087719298247</v>
      </c>
      <c r="AN30" s="66">
        <f t="shared" si="18"/>
        <v>1</v>
      </c>
      <c r="AO30" s="67">
        <f t="shared" si="19"/>
        <v>1</v>
      </c>
      <c r="AP30" s="68">
        <f t="shared" si="20"/>
        <v>16</v>
      </c>
      <c r="AQ30" s="79">
        <f t="shared" si="21"/>
        <v>0.88888888888888884</v>
      </c>
      <c r="AR30" s="80" t="s">
        <v>60</v>
      </c>
      <c r="AS30" s="72"/>
      <c r="AT30" s="72"/>
      <c r="AU30" s="72"/>
      <c r="AV30" s="72"/>
      <c r="AW30" s="72"/>
    </row>
    <row r="31" spans="1:49" s="71" customFormat="1" x14ac:dyDescent="0.2">
      <c r="A31" s="46">
        <f t="shared" si="22"/>
        <v>27</v>
      </c>
      <c r="B31" s="73" t="s">
        <v>61</v>
      </c>
      <c r="C31" s="48">
        <v>54</v>
      </c>
      <c r="D31" s="48">
        <v>65</v>
      </c>
      <c r="E31" s="49">
        <f t="shared" si="0"/>
        <v>1</v>
      </c>
      <c r="F31" s="50">
        <v>1235</v>
      </c>
      <c r="G31" s="48">
        <v>1237</v>
      </c>
      <c r="H31" s="51">
        <f t="shared" si="1"/>
        <v>1</v>
      </c>
      <c r="I31" s="50">
        <v>42</v>
      </c>
      <c r="J31" s="48">
        <v>42</v>
      </c>
      <c r="K31" s="52">
        <f t="shared" si="2"/>
        <v>1</v>
      </c>
      <c r="L31" s="48">
        <v>1394</v>
      </c>
      <c r="M31" s="48">
        <v>100</v>
      </c>
      <c r="N31" s="53">
        <f t="shared" si="3"/>
        <v>2</v>
      </c>
      <c r="O31" s="48">
        <v>402</v>
      </c>
      <c r="P31" s="53">
        <f t="shared" si="4"/>
        <v>1</v>
      </c>
      <c r="Q31" s="54">
        <v>1324</v>
      </c>
      <c r="R31" s="48">
        <v>1520</v>
      </c>
      <c r="S31" s="55">
        <f t="shared" si="5"/>
        <v>2</v>
      </c>
      <c r="T31" s="56">
        <f t="shared" si="6"/>
        <v>8</v>
      </c>
      <c r="U31" s="48">
        <v>99</v>
      </c>
      <c r="V31" s="57">
        <f t="shared" si="7"/>
        <v>2</v>
      </c>
      <c r="W31" s="58">
        <v>90</v>
      </c>
      <c r="X31" s="59">
        <f t="shared" si="8"/>
        <v>2</v>
      </c>
      <c r="Y31" s="48">
        <v>49952</v>
      </c>
      <c r="Z31" s="60">
        <f t="shared" si="9"/>
        <v>1</v>
      </c>
      <c r="AA31" s="48">
        <v>13754</v>
      </c>
      <c r="AB31" s="61">
        <f t="shared" si="10"/>
        <v>1</v>
      </c>
      <c r="AC31" s="48" t="s">
        <v>35</v>
      </c>
      <c r="AD31" s="59">
        <f t="shared" si="11"/>
        <v>1</v>
      </c>
      <c r="AE31" s="62">
        <f t="shared" si="12"/>
        <v>7</v>
      </c>
      <c r="AF31" s="48">
        <v>4258</v>
      </c>
      <c r="AG31" s="63">
        <f t="shared" si="13"/>
        <v>3.0545193687230991</v>
      </c>
      <c r="AH31" s="64">
        <f t="shared" si="14"/>
        <v>0</v>
      </c>
      <c r="AI31" s="48">
        <v>3629</v>
      </c>
      <c r="AJ31" s="48">
        <f t="shared" si="15"/>
        <v>2.9337105901374292</v>
      </c>
      <c r="AK31" s="65">
        <f t="shared" si="16"/>
        <v>0</v>
      </c>
      <c r="AL31" s="48">
        <v>2705</v>
      </c>
      <c r="AM31" s="48">
        <f t="shared" si="17"/>
        <v>41.615384615384613</v>
      </c>
      <c r="AN31" s="66">
        <f t="shared" si="18"/>
        <v>1</v>
      </c>
      <c r="AO31" s="67">
        <f t="shared" si="19"/>
        <v>1</v>
      </c>
      <c r="AP31" s="68">
        <f t="shared" si="20"/>
        <v>16</v>
      </c>
      <c r="AQ31" s="79">
        <f t="shared" si="21"/>
        <v>0.88888888888888884</v>
      </c>
      <c r="AR31" s="80" t="s">
        <v>61</v>
      </c>
    </row>
    <row r="32" spans="1:49" s="71" customFormat="1" x14ac:dyDescent="0.2">
      <c r="A32" s="46">
        <f t="shared" si="22"/>
        <v>28</v>
      </c>
      <c r="B32" s="73" t="s">
        <v>62</v>
      </c>
      <c r="C32" s="48">
        <v>33</v>
      </c>
      <c r="D32" s="48">
        <v>37</v>
      </c>
      <c r="E32" s="49">
        <f t="shared" si="0"/>
        <v>1</v>
      </c>
      <c r="F32" s="50">
        <v>700</v>
      </c>
      <c r="G32" s="48">
        <v>702</v>
      </c>
      <c r="H32" s="51">
        <f t="shared" si="1"/>
        <v>1</v>
      </c>
      <c r="I32" s="50">
        <v>25</v>
      </c>
      <c r="J32" s="48">
        <v>25</v>
      </c>
      <c r="K32" s="52">
        <f t="shared" si="2"/>
        <v>1</v>
      </c>
      <c r="L32" s="48">
        <v>992</v>
      </c>
      <c r="M32" s="48">
        <v>99</v>
      </c>
      <c r="N32" s="53">
        <f t="shared" si="3"/>
        <v>2</v>
      </c>
      <c r="O32" s="48">
        <v>490</v>
      </c>
      <c r="P32" s="53">
        <f t="shared" si="4"/>
        <v>1</v>
      </c>
      <c r="Q32" s="54">
        <v>729</v>
      </c>
      <c r="R32" s="48">
        <v>910</v>
      </c>
      <c r="S32" s="55">
        <f t="shared" si="5"/>
        <v>2</v>
      </c>
      <c r="T32" s="56">
        <f t="shared" si="6"/>
        <v>8</v>
      </c>
      <c r="U32" s="48">
        <v>95</v>
      </c>
      <c r="V32" s="57">
        <f t="shared" si="7"/>
        <v>2</v>
      </c>
      <c r="W32" s="58">
        <v>91</v>
      </c>
      <c r="X32" s="59">
        <f t="shared" si="8"/>
        <v>2</v>
      </c>
      <c r="Y32" s="48">
        <v>26931</v>
      </c>
      <c r="Z32" s="60">
        <f t="shared" si="9"/>
        <v>1</v>
      </c>
      <c r="AA32" s="48">
        <v>8054</v>
      </c>
      <c r="AB32" s="61">
        <f t="shared" si="10"/>
        <v>1</v>
      </c>
      <c r="AC32" s="48" t="s">
        <v>35</v>
      </c>
      <c r="AD32" s="59">
        <f t="shared" si="11"/>
        <v>1</v>
      </c>
      <c r="AE32" s="62">
        <f t="shared" si="12"/>
        <v>7</v>
      </c>
      <c r="AF32" s="48">
        <v>1328</v>
      </c>
      <c r="AG32" s="63">
        <f t="shared" si="13"/>
        <v>1.3387096774193548</v>
      </c>
      <c r="AH32" s="64">
        <f t="shared" si="14"/>
        <v>0</v>
      </c>
      <c r="AI32" s="48">
        <v>433</v>
      </c>
      <c r="AJ32" s="48">
        <f t="shared" si="15"/>
        <v>0.61680911680911676</v>
      </c>
      <c r="AK32" s="65">
        <f t="shared" si="16"/>
        <v>0</v>
      </c>
      <c r="AL32" s="48">
        <v>1191</v>
      </c>
      <c r="AM32" s="48">
        <f t="shared" si="17"/>
        <v>32.189189189189186</v>
      </c>
      <c r="AN32" s="66">
        <f t="shared" si="18"/>
        <v>1</v>
      </c>
      <c r="AO32" s="67">
        <f t="shared" si="19"/>
        <v>1</v>
      </c>
      <c r="AP32" s="68">
        <f t="shared" si="20"/>
        <v>16</v>
      </c>
      <c r="AQ32" s="79">
        <f t="shared" si="21"/>
        <v>0.88888888888888884</v>
      </c>
      <c r="AR32" s="80" t="s">
        <v>62</v>
      </c>
    </row>
    <row r="33" spans="1:49" s="71" customFormat="1" x14ac:dyDescent="0.2">
      <c r="A33" s="46">
        <f t="shared" si="22"/>
        <v>29</v>
      </c>
      <c r="B33" s="73" t="s">
        <v>63</v>
      </c>
      <c r="C33" s="48">
        <f>86+1</f>
        <v>87</v>
      </c>
      <c r="D33" s="48">
        <v>88</v>
      </c>
      <c r="E33" s="49">
        <f t="shared" si="0"/>
        <v>1</v>
      </c>
      <c r="F33" s="50">
        <v>1698</v>
      </c>
      <c r="G33" s="48">
        <v>1703</v>
      </c>
      <c r="H33" s="51">
        <f t="shared" si="1"/>
        <v>1</v>
      </c>
      <c r="I33" s="50">
        <v>57</v>
      </c>
      <c r="J33" s="48">
        <v>57</v>
      </c>
      <c r="K33" s="52">
        <f t="shared" si="2"/>
        <v>1</v>
      </c>
      <c r="L33" s="48">
        <v>2028</v>
      </c>
      <c r="M33" s="48">
        <v>100</v>
      </c>
      <c r="N33" s="53">
        <f t="shared" si="3"/>
        <v>2</v>
      </c>
      <c r="O33" s="48">
        <v>560</v>
      </c>
      <c r="P33" s="53">
        <f t="shared" si="4"/>
        <v>1</v>
      </c>
      <c r="Q33" s="54">
        <v>1851</v>
      </c>
      <c r="R33" s="48">
        <v>2126</v>
      </c>
      <c r="S33" s="55">
        <f t="shared" si="5"/>
        <v>2</v>
      </c>
      <c r="T33" s="56">
        <f t="shared" si="6"/>
        <v>8</v>
      </c>
      <c r="U33" s="48">
        <v>100</v>
      </c>
      <c r="V33" s="57">
        <f t="shared" si="7"/>
        <v>2</v>
      </c>
      <c r="W33" s="58">
        <v>98</v>
      </c>
      <c r="X33" s="59">
        <f t="shared" si="8"/>
        <v>2</v>
      </c>
      <c r="Y33" s="48">
        <v>63093</v>
      </c>
      <c r="Z33" s="60">
        <f t="shared" si="9"/>
        <v>1</v>
      </c>
      <c r="AA33" s="48">
        <v>23998</v>
      </c>
      <c r="AB33" s="61">
        <f t="shared" si="10"/>
        <v>1</v>
      </c>
      <c r="AC33" s="48" t="s">
        <v>35</v>
      </c>
      <c r="AD33" s="59">
        <f t="shared" si="11"/>
        <v>1</v>
      </c>
      <c r="AE33" s="62">
        <f t="shared" si="12"/>
        <v>7</v>
      </c>
      <c r="AF33" s="48">
        <v>6916</v>
      </c>
      <c r="AG33" s="63">
        <f t="shared" si="13"/>
        <v>3.4102564102564101</v>
      </c>
      <c r="AH33" s="64">
        <f t="shared" si="14"/>
        <v>0</v>
      </c>
      <c r="AI33" s="48">
        <v>1668</v>
      </c>
      <c r="AJ33" s="48">
        <f t="shared" si="15"/>
        <v>0.97944803288314741</v>
      </c>
      <c r="AK33" s="65">
        <f t="shared" si="16"/>
        <v>0</v>
      </c>
      <c r="AL33" s="48">
        <v>3043</v>
      </c>
      <c r="AM33" s="48">
        <f t="shared" si="17"/>
        <v>34.579545454545453</v>
      </c>
      <c r="AN33" s="66">
        <f t="shared" si="18"/>
        <v>1</v>
      </c>
      <c r="AO33" s="67">
        <f t="shared" si="19"/>
        <v>1</v>
      </c>
      <c r="AP33" s="68">
        <f t="shared" si="20"/>
        <v>16</v>
      </c>
      <c r="AQ33" s="79">
        <f t="shared" si="21"/>
        <v>0.88888888888888884</v>
      </c>
      <c r="AR33" s="80" t="s">
        <v>63</v>
      </c>
      <c r="AS33" s="72"/>
      <c r="AT33" s="72"/>
      <c r="AU33" s="72"/>
      <c r="AV33" s="72"/>
      <c r="AW33" s="72"/>
    </row>
    <row r="34" spans="1:49" s="71" customFormat="1" x14ac:dyDescent="0.2">
      <c r="A34" s="46">
        <f t="shared" si="22"/>
        <v>30</v>
      </c>
      <c r="B34" s="73" t="s">
        <v>64</v>
      </c>
      <c r="C34" s="48">
        <v>67</v>
      </c>
      <c r="D34" s="48">
        <v>76</v>
      </c>
      <c r="E34" s="49">
        <f t="shared" si="0"/>
        <v>1</v>
      </c>
      <c r="F34" s="50">
        <v>1677</v>
      </c>
      <c r="G34" s="48">
        <v>1685</v>
      </c>
      <c r="H34" s="51">
        <f t="shared" si="1"/>
        <v>1</v>
      </c>
      <c r="I34" s="50">
        <v>58</v>
      </c>
      <c r="J34" s="48">
        <v>58</v>
      </c>
      <c r="K34" s="52">
        <f t="shared" si="2"/>
        <v>1</v>
      </c>
      <c r="L34" s="48">
        <v>1968</v>
      </c>
      <c r="M34" s="48">
        <v>95</v>
      </c>
      <c r="N34" s="53">
        <f t="shared" si="3"/>
        <v>2</v>
      </c>
      <c r="O34" s="48">
        <v>257</v>
      </c>
      <c r="P34" s="53">
        <f t="shared" si="4"/>
        <v>1</v>
      </c>
      <c r="Q34" s="54">
        <v>1913.5</v>
      </c>
      <c r="R34" s="48">
        <v>2130</v>
      </c>
      <c r="S34" s="55">
        <f t="shared" si="5"/>
        <v>2</v>
      </c>
      <c r="T34" s="56">
        <f t="shared" si="6"/>
        <v>8</v>
      </c>
      <c r="U34" s="48">
        <v>98</v>
      </c>
      <c r="V34" s="57">
        <f t="shared" si="7"/>
        <v>2</v>
      </c>
      <c r="W34" s="58">
        <v>92</v>
      </c>
      <c r="X34" s="59">
        <f t="shared" si="8"/>
        <v>2</v>
      </c>
      <c r="Y34" s="48">
        <v>70634</v>
      </c>
      <c r="Z34" s="60">
        <f t="shared" si="9"/>
        <v>1</v>
      </c>
      <c r="AA34" s="48">
        <v>20323</v>
      </c>
      <c r="AB34" s="61">
        <f t="shared" si="10"/>
        <v>1</v>
      </c>
      <c r="AC34" s="48" t="s">
        <v>35</v>
      </c>
      <c r="AD34" s="59">
        <f t="shared" si="11"/>
        <v>1</v>
      </c>
      <c r="AE34" s="62">
        <f t="shared" si="12"/>
        <v>7</v>
      </c>
      <c r="AF34" s="48">
        <v>5711</v>
      </c>
      <c r="AG34" s="63">
        <f t="shared" si="13"/>
        <v>2.901930894308943</v>
      </c>
      <c r="AH34" s="64">
        <f t="shared" si="14"/>
        <v>0</v>
      </c>
      <c r="AI34" s="48">
        <v>3393</v>
      </c>
      <c r="AJ34" s="48">
        <f t="shared" si="15"/>
        <v>2.0136498516320476</v>
      </c>
      <c r="AK34" s="65">
        <f t="shared" si="16"/>
        <v>0</v>
      </c>
      <c r="AL34" s="48">
        <v>3318</v>
      </c>
      <c r="AM34" s="48">
        <f t="shared" si="17"/>
        <v>43.657894736842103</v>
      </c>
      <c r="AN34" s="66">
        <f t="shared" si="18"/>
        <v>1</v>
      </c>
      <c r="AO34" s="67">
        <f t="shared" si="19"/>
        <v>1</v>
      </c>
      <c r="AP34" s="68">
        <f t="shared" si="20"/>
        <v>16</v>
      </c>
      <c r="AQ34" s="79">
        <f t="shared" si="21"/>
        <v>0.88888888888888884</v>
      </c>
      <c r="AR34" s="80" t="s">
        <v>64</v>
      </c>
    </row>
    <row r="35" spans="1:49" s="71" customFormat="1" x14ac:dyDescent="0.2">
      <c r="A35" s="46">
        <f t="shared" si="22"/>
        <v>31</v>
      </c>
      <c r="B35" s="73" t="s">
        <v>65</v>
      </c>
      <c r="C35" s="48">
        <v>84</v>
      </c>
      <c r="D35" s="48">
        <v>103</v>
      </c>
      <c r="E35" s="49">
        <f t="shared" si="0"/>
        <v>1</v>
      </c>
      <c r="F35" s="50">
        <v>1800</v>
      </c>
      <c r="G35" s="48">
        <v>1805</v>
      </c>
      <c r="H35" s="51">
        <f t="shared" si="1"/>
        <v>1</v>
      </c>
      <c r="I35" s="50">
        <v>62</v>
      </c>
      <c r="J35" s="48">
        <v>62</v>
      </c>
      <c r="K35" s="52">
        <f t="shared" si="2"/>
        <v>1</v>
      </c>
      <c r="L35" s="48">
        <v>2549</v>
      </c>
      <c r="M35" s="48">
        <v>96</v>
      </c>
      <c r="N35" s="53">
        <f t="shared" si="3"/>
        <v>2</v>
      </c>
      <c r="O35" s="48">
        <v>306</v>
      </c>
      <c r="P35" s="53">
        <f t="shared" si="4"/>
        <v>1</v>
      </c>
      <c r="Q35" s="54">
        <v>1960</v>
      </c>
      <c r="R35" s="48">
        <v>1904</v>
      </c>
      <c r="S35" s="55">
        <f t="shared" si="5"/>
        <v>2</v>
      </c>
      <c r="T35" s="56">
        <f t="shared" si="6"/>
        <v>8</v>
      </c>
      <c r="U35" s="48">
        <v>97</v>
      </c>
      <c r="V35" s="57">
        <f t="shared" si="7"/>
        <v>2</v>
      </c>
      <c r="W35" s="58">
        <v>94</v>
      </c>
      <c r="X35" s="59">
        <f t="shared" si="8"/>
        <v>2</v>
      </c>
      <c r="Y35" s="48">
        <v>60643</v>
      </c>
      <c r="Z35" s="60">
        <f t="shared" si="9"/>
        <v>1</v>
      </c>
      <c r="AA35" s="48">
        <v>21981</v>
      </c>
      <c r="AB35" s="61">
        <f t="shared" si="10"/>
        <v>1</v>
      </c>
      <c r="AC35" s="48" t="s">
        <v>35</v>
      </c>
      <c r="AD35" s="59">
        <f t="shared" si="11"/>
        <v>1</v>
      </c>
      <c r="AE35" s="62">
        <f t="shared" si="12"/>
        <v>7</v>
      </c>
      <c r="AF35" s="48">
        <v>10037</v>
      </c>
      <c r="AG35" s="63">
        <f t="shared" si="13"/>
        <v>3.9376225970969005</v>
      </c>
      <c r="AH35" s="64">
        <f t="shared" si="14"/>
        <v>0</v>
      </c>
      <c r="AI35" s="48">
        <v>2684</v>
      </c>
      <c r="AJ35" s="48">
        <f t="shared" si="15"/>
        <v>1.4869806094182825</v>
      </c>
      <c r="AK35" s="65">
        <f t="shared" si="16"/>
        <v>0</v>
      </c>
      <c r="AL35" s="48">
        <v>3813</v>
      </c>
      <c r="AM35" s="48">
        <f t="shared" si="17"/>
        <v>37.019417475728154</v>
      </c>
      <c r="AN35" s="66">
        <f t="shared" si="18"/>
        <v>1</v>
      </c>
      <c r="AO35" s="67">
        <f t="shared" si="19"/>
        <v>1</v>
      </c>
      <c r="AP35" s="68">
        <f t="shared" si="20"/>
        <v>16</v>
      </c>
      <c r="AQ35" s="79">
        <f t="shared" si="21"/>
        <v>0.88888888888888884</v>
      </c>
      <c r="AR35" s="80" t="s">
        <v>65</v>
      </c>
    </row>
    <row r="36" spans="1:49" s="71" customFormat="1" x14ac:dyDescent="0.2">
      <c r="A36" s="46">
        <f t="shared" si="22"/>
        <v>32</v>
      </c>
      <c r="B36" s="73" t="s">
        <v>66</v>
      </c>
      <c r="C36" s="48">
        <v>38</v>
      </c>
      <c r="D36" s="48">
        <v>44</v>
      </c>
      <c r="E36" s="49">
        <f t="shared" si="0"/>
        <v>1</v>
      </c>
      <c r="F36" s="50">
        <v>660</v>
      </c>
      <c r="G36" s="48">
        <v>664</v>
      </c>
      <c r="H36" s="51">
        <f t="shared" si="1"/>
        <v>1</v>
      </c>
      <c r="I36" s="50">
        <v>27</v>
      </c>
      <c r="J36" s="48">
        <v>27</v>
      </c>
      <c r="K36" s="52">
        <f t="shared" si="2"/>
        <v>1</v>
      </c>
      <c r="L36" s="48">
        <v>981</v>
      </c>
      <c r="M36" s="48">
        <v>97</v>
      </c>
      <c r="N36" s="53">
        <f t="shared" si="3"/>
        <v>2</v>
      </c>
      <c r="O36" s="48">
        <v>291</v>
      </c>
      <c r="P36" s="53">
        <f t="shared" si="4"/>
        <v>1</v>
      </c>
      <c r="Q36" s="54">
        <v>921</v>
      </c>
      <c r="R36" s="48">
        <v>1054</v>
      </c>
      <c r="S36" s="55">
        <f t="shared" si="5"/>
        <v>2</v>
      </c>
      <c r="T36" s="56">
        <f t="shared" si="6"/>
        <v>8</v>
      </c>
      <c r="U36" s="48">
        <v>97</v>
      </c>
      <c r="V36" s="57">
        <f t="shared" si="7"/>
        <v>2</v>
      </c>
      <c r="W36" s="58">
        <v>94</v>
      </c>
      <c r="X36" s="59">
        <f t="shared" si="8"/>
        <v>2</v>
      </c>
      <c r="Y36" s="48">
        <v>24708</v>
      </c>
      <c r="Z36" s="60">
        <f t="shared" si="9"/>
        <v>1</v>
      </c>
      <c r="AA36" s="48">
        <v>5935</v>
      </c>
      <c r="AB36" s="61">
        <f t="shared" si="10"/>
        <v>1</v>
      </c>
      <c r="AC36" s="48" t="s">
        <v>35</v>
      </c>
      <c r="AD36" s="59">
        <f t="shared" si="11"/>
        <v>1</v>
      </c>
      <c r="AE36" s="62">
        <f t="shared" si="12"/>
        <v>7</v>
      </c>
      <c r="AF36" s="48">
        <v>1281</v>
      </c>
      <c r="AG36" s="63">
        <f t="shared" si="13"/>
        <v>1.3058103975535169</v>
      </c>
      <c r="AH36" s="64">
        <f t="shared" si="14"/>
        <v>0</v>
      </c>
      <c r="AI36" s="48">
        <v>814</v>
      </c>
      <c r="AJ36" s="48">
        <f t="shared" si="15"/>
        <v>1.2259036144578312</v>
      </c>
      <c r="AK36" s="65">
        <f t="shared" si="16"/>
        <v>0</v>
      </c>
      <c r="AL36" s="48">
        <v>1538</v>
      </c>
      <c r="AM36" s="48">
        <f t="shared" si="17"/>
        <v>34.954545454545453</v>
      </c>
      <c r="AN36" s="66">
        <f t="shared" si="18"/>
        <v>1</v>
      </c>
      <c r="AO36" s="67">
        <f t="shared" si="19"/>
        <v>1</v>
      </c>
      <c r="AP36" s="68">
        <f t="shared" si="20"/>
        <v>16</v>
      </c>
      <c r="AQ36" s="79">
        <f t="shared" si="21"/>
        <v>0.88888888888888884</v>
      </c>
      <c r="AR36" s="80" t="s">
        <v>66</v>
      </c>
      <c r="AS36" s="72"/>
      <c r="AT36" s="72"/>
      <c r="AU36" s="72"/>
      <c r="AV36" s="72"/>
      <c r="AW36" s="72"/>
    </row>
    <row r="37" spans="1:49" s="71" customFormat="1" x14ac:dyDescent="0.2">
      <c r="A37" s="46">
        <f t="shared" si="22"/>
        <v>33</v>
      </c>
      <c r="B37" s="73" t="s">
        <v>67</v>
      </c>
      <c r="C37" s="48">
        <v>79</v>
      </c>
      <c r="D37" s="48">
        <v>88</v>
      </c>
      <c r="E37" s="49">
        <f t="shared" si="0"/>
        <v>1</v>
      </c>
      <c r="F37" s="50">
        <v>1801</v>
      </c>
      <c r="G37" s="48">
        <v>1804</v>
      </c>
      <c r="H37" s="51">
        <f t="shared" si="1"/>
        <v>1</v>
      </c>
      <c r="I37" s="50">
        <v>59</v>
      </c>
      <c r="J37" s="48">
        <v>59</v>
      </c>
      <c r="K37" s="52">
        <f t="shared" si="2"/>
        <v>1</v>
      </c>
      <c r="L37" s="48">
        <v>2895</v>
      </c>
      <c r="M37" s="48">
        <v>100</v>
      </c>
      <c r="N37" s="53">
        <f t="shared" si="3"/>
        <v>2</v>
      </c>
      <c r="O37" s="48">
        <v>411</v>
      </c>
      <c r="P37" s="53">
        <f t="shared" si="4"/>
        <v>1</v>
      </c>
      <c r="Q37" s="54">
        <v>1888</v>
      </c>
      <c r="R37" s="48">
        <v>2247</v>
      </c>
      <c r="S37" s="55">
        <f t="shared" si="5"/>
        <v>2</v>
      </c>
      <c r="T37" s="56">
        <f t="shared" si="6"/>
        <v>8</v>
      </c>
      <c r="U37" s="48">
        <v>96</v>
      </c>
      <c r="V37" s="57">
        <f t="shared" si="7"/>
        <v>2</v>
      </c>
      <c r="W37" s="58">
        <v>96</v>
      </c>
      <c r="X37" s="59">
        <f t="shared" si="8"/>
        <v>2</v>
      </c>
      <c r="Y37" s="48">
        <v>66767</v>
      </c>
      <c r="Z37" s="60">
        <f t="shared" si="9"/>
        <v>1</v>
      </c>
      <c r="AA37" s="48">
        <v>20606</v>
      </c>
      <c r="AB37" s="61">
        <f t="shared" si="10"/>
        <v>1</v>
      </c>
      <c r="AC37" s="48" t="s">
        <v>35</v>
      </c>
      <c r="AD37" s="59">
        <f t="shared" si="11"/>
        <v>1</v>
      </c>
      <c r="AE37" s="62">
        <f t="shared" si="12"/>
        <v>7</v>
      </c>
      <c r="AF37" s="48">
        <v>15832</v>
      </c>
      <c r="AG37" s="63">
        <f t="shared" si="13"/>
        <v>5.4687392055267701</v>
      </c>
      <c r="AH37" s="64">
        <f t="shared" si="14"/>
        <v>0</v>
      </c>
      <c r="AI37" s="48">
        <v>10802</v>
      </c>
      <c r="AJ37" s="48">
        <f t="shared" si="15"/>
        <v>5.9878048780487809</v>
      </c>
      <c r="AK37" s="65">
        <f t="shared" si="16"/>
        <v>0</v>
      </c>
      <c r="AL37" s="48">
        <v>4154</v>
      </c>
      <c r="AM37" s="48">
        <f t="shared" si="17"/>
        <v>47.204545454545453</v>
      </c>
      <c r="AN37" s="66">
        <f t="shared" si="18"/>
        <v>1</v>
      </c>
      <c r="AO37" s="67">
        <f t="shared" si="19"/>
        <v>1</v>
      </c>
      <c r="AP37" s="68">
        <f t="shared" si="20"/>
        <v>16</v>
      </c>
      <c r="AQ37" s="79">
        <f t="shared" si="21"/>
        <v>0.88888888888888884</v>
      </c>
      <c r="AR37" s="80" t="s">
        <v>67</v>
      </c>
    </row>
    <row r="38" spans="1:49" s="71" customFormat="1" x14ac:dyDescent="0.2">
      <c r="A38" s="46">
        <f t="shared" si="22"/>
        <v>34</v>
      </c>
      <c r="B38" s="73" t="s">
        <v>68</v>
      </c>
      <c r="C38" s="48">
        <v>45</v>
      </c>
      <c r="D38" s="48">
        <v>46</v>
      </c>
      <c r="E38" s="49">
        <f t="shared" si="0"/>
        <v>1</v>
      </c>
      <c r="F38" s="50">
        <v>1149</v>
      </c>
      <c r="G38" s="48">
        <v>1155</v>
      </c>
      <c r="H38" s="51">
        <f t="shared" si="1"/>
        <v>1</v>
      </c>
      <c r="I38" s="50">
        <v>34</v>
      </c>
      <c r="J38" s="48">
        <v>34</v>
      </c>
      <c r="K38" s="52">
        <f t="shared" si="2"/>
        <v>1</v>
      </c>
      <c r="L38" s="48">
        <v>1668</v>
      </c>
      <c r="M38" s="48">
        <v>99</v>
      </c>
      <c r="N38" s="53">
        <f t="shared" si="3"/>
        <v>2</v>
      </c>
      <c r="O38" s="48">
        <v>441</v>
      </c>
      <c r="P38" s="53">
        <f t="shared" si="4"/>
        <v>1</v>
      </c>
      <c r="Q38" s="54">
        <v>810</v>
      </c>
      <c r="R38" s="48">
        <v>810</v>
      </c>
      <c r="S38" s="55">
        <f t="shared" si="5"/>
        <v>2</v>
      </c>
      <c r="T38" s="56">
        <f t="shared" si="6"/>
        <v>8</v>
      </c>
      <c r="U38" s="48">
        <v>97</v>
      </c>
      <c r="V38" s="57">
        <f t="shared" si="7"/>
        <v>2</v>
      </c>
      <c r="W38" s="58">
        <v>97</v>
      </c>
      <c r="X38" s="59">
        <f t="shared" si="8"/>
        <v>2</v>
      </c>
      <c r="Y38" s="83">
        <v>19144</v>
      </c>
      <c r="Z38" s="60">
        <v>1</v>
      </c>
      <c r="AA38" s="48">
        <v>11320</v>
      </c>
      <c r="AB38" s="61">
        <f t="shared" si="10"/>
        <v>1</v>
      </c>
      <c r="AC38" s="48" t="s">
        <v>35</v>
      </c>
      <c r="AD38" s="59">
        <f t="shared" si="11"/>
        <v>1</v>
      </c>
      <c r="AE38" s="62">
        <f t="shared" si="12"/>
        <v>7</v>
      </c>
      <c r="AF38" s="48">
        <v>497</v>
      </c>
      <c r="AG38" s="63">
        <f t="shared" si="13"/>
        <v>0.29796163069544362</v>
      </c>
      <c r="AH38" s="64">
        <f t="shared" si="14"/>
        <v>0</v>
      </c>
      <c r="AI38" s="48">
        <v>205</v>
      </c>
      <c r="AJ38" s="48">
        <f t="shared" si="15"/>
        <v>0.1774891774891775</v>
      </c>
      <c r="AK38" s="65">
        <f t="shared" si="16"/>
        <v>0</v>
      </c>
      <c r="AL38" s="48">
        <v>1364</v>
      </c>
      <c r="AM38" s="48">
        <f t="shared" si="17"/>
        <v>29.652173913043477</v>
      </c>
      <c r="AN38" s="66">
        <f t="shared" si="18"/>
        <v>1</v>
      </c>
      <c r="AO38" s="67">
        <f t="shared" si="19"/>
        <v>1</v>
      </c>
      <c r="AP38" s="68">
        <f t="shared" si="20"/>
        <v>16</v>
      </c>
      <c r="AQ38" s="79">
        <f t="shared" si="21"/>
        <v>0.88888888888888884</v>
      </c>
      <c r="AR38" s="80" t="s">
        <v>68</v>
      </c>
      <c r="AS38" s="72"/>
      <c r="AT38" s="72"/>
      <c r="AU38" s="72"/>
      <c r="AV38" s="72"/>
      <c r="AW38" s="72"/>
    </row>
    <row r="39" spans="1:49" s="71" customFormat="1" x14ac:dyDescent="0.2">
      <c r="A39" s="46">
        <f t="shared" si="22"/>
        <v>35</v>
      </c>
      <c r="B39" s="73" t="s">
        <v>69</v>
      </c>
      <c r="C39" s="48">
        <v>50</v>
      </c>
      <c r="D39" s="48">
        <v>59</v>
      </c>
      <c r="E39" s="49">
        <f t="shared" si="0"/>
        <v>1</v>
      </c>
      <c r="F39" s="50">
        <v>1087</v>
      </c>
      <c r="G39" s="48">
        <v>1083</v>
      </c>
      <c r="H39" s="51">
        <f t="shared" si="1"/>
        <v>1</v>
      </c>
      <c r="I39" s="50">
        <v>38</v>
      </c>
      <c r="J39" s="48">
        <v>38</v>
      </c>
      <c r="K39" s="52">
        <f t="shared" si="2"/>
        <v>1</v>
      </c>
      <c r="L39" s="48">
        <v>1338</v>
      </c>
      <c r="M39" s="48">
        <v>97</v>
      </c>
      <c r="N39" s="53">
        <f t="shared" si="3"/>
        <v>2</v>
      </c>
      <c r="O39" s="48">
        <v>306</v>
      </c>
      <c r="P39" s="53">
        <f t="shared" si="4"/>
        <v>1</v>
      </c>
      <c r="Q39" s="76">
        <v>1297</v>
      </c>
      <c r="R39" s="48">
        <v>1440</v>
      </c>
      <c r="S39" s="55">
        <f t="shared" si="5"/>
        <v>2</v>
      </c>
      <c r="T39" s="56">
        <f t="shared" si="6"/>
        <v>8</v>
      </c>
      <c r="U39" s="48">
        <v>96</v>
      </c>
      <c r="V39" s="57">
        <f t="shared" si="7"/>
        <v>2</v>
      </c>
      <c r="W39" s="58">
        <v>91</v>
      </c>
      <c r="X39" s="59">
        <f t="shared" si="8"/>
        <v>2</v>
      </c>
      <c r="Y39" s="48">
        <v>43118</v>
      </c>
      <c r="Z39" s="60">
        <f t="shared" ref="Z39:Z95" si="23">IF((Y39/G39/13)&gt;1.36,1,0)</f>
        <v>1</v>
      </c>
      <c r="AA39" s="48">
        <v>16110</v>
      </c>
      <c r="AB39" s="61">
        <f t="shared" si="10"/>
        <v>1</v>
      </c>
      <c r="AC39" s="48" t="s">
        <v>35</v>
      </c>
      <c r="AD39" s="59">
        <f t="shared" si="11"/>
        <v>1</v>
      </c>
      <c r="AE39" s="62">
        <f t="shared" si="12"/>
        <v>7</v>
      </c>
      <c r="AF39" s="48">
        <v>5487</v>
      </c>
      <c r="AG39" s="63">
        <f t="shared" si="13"/>
        <v>4.1008968609865475</v>
      </c>
      <c r="AH39" s="64">
        <f t="shared" si="14"/>
        <v>0</v>
      </c>
      <c r="AI39" s="48">
        <v>4109</v>
      </c>
      <c r="AJ39" s="48">
        <f t="shared" si="15"/>
        <v>3.7940904893813481</v>
      </c>
      <c r="AK39" s="65">
        <f t="shared" si="16"/>
        <v>0</v>
      </c>
      <c r="AL39" s="48">
        <v>1626</v>
      </c>
      <c r="AM39" s="48">
        <f t="shared" si="17"/>
        <v>27.559322033898304</v>
      </c>
      <c r="AN39" s="66">
        <f t="shared" si="18"/>
        <v>0</v>
      </c>
      <c r="AO39" s="67">
        <f t="shared" si="19"/>
        <v>0</v>
      </c>
      <c r="AP39" s="68">
        <f t="shared" si="20"/>
        <v>15</v>
      </c>
      <c r="AQ39" s="84">
        <f t="shared" si="21"/>
        <v>0.83333333333333337</v>
      </c>
      <c r="AR39" s="85" t="s">
        <v>69</v>
      </c>
    </row>
    <row r="40" spans="1:49" s="71" customFormat="1" x14ac:dyDescent="0.2">
      <c r="A40" s="46">
        <f t="shared" si="22"/>
        <v>36</v>
      </c>
      <c r="B40" s="73" t="s">
        <v>70</v>
      </c>
      <c r="C40" s="48">
        <f>79+1</f>
        <v>80</v>
      </c>
      <c r="D40" s="48">
        <v>85</v>
      </c>
      <c r="E40" s="49">
        <f t="shared" si="0"/>
        <v>1</v>
      </c>
      <c r="F40" s="50">
        <v>1855</v>
      </c>
      <c r="G40" s="48">
        <v>1857</v>
      </c>
      <c r="H40" s="51">
        <f t="shared" si="1"/>
        <v>1</v>
      </c>
      <c r="I40" s="50">
        <v>63</v>
      </c>
      <c r="J40" s="48">
        <v>63</v>
      </c>
      <c r="K40" s="52">
        <f t="shared" si="2"/>
        <v>1</v>
      </c>
      <c r="L40" s="48">
        <v>2342</v>
      </c>
      <c r="M40" s="48">
        <v>100</v>
      </c>
      <c r="N40" s="53">
        <f t="shared" si="3"/>
        <v>2</v>
      </c>
      <c r="O40" s="48">
        <v>1055</v>
      </c>
      <c r="P40" s="53">
        <f t="shared" si="4"/>
        <v>1</v>
      </c>
      <c r="Q40" s="54">
        <v>2131</v>
      </c>
      <c r="R40" s="48">
        <v>2131</v>
      </c>
      <c r="S40" s="55">
        <f t="shared" si="5"/>
        <v>2</v>
      </c>
      <c r="T40" s="56">
        <f t="shared" si="6"/>
        <v>8</v>
      </c>
      <c r="U40" s="48">
        <v>99</v>
      </c>
      <c r="V40" s="57">
        <f t="shared" si="7"/>
        <v>2</v>
      </c>
      <c r="W40" s="58">
        <v>82</v>
      </c>
      <c r="X40" s="59">
        <f t="shared" si="8"/>
        <v>1</v>
      </c>
      <c r="Y40" s="48">
        <v>70965</v>
      </c>
      <c r="Z40" s="60">
        <f t="shared" si="23"/>
        <v>1</v>
      </c>
      <c r="AA40" s="48">
        <v>21235</v>
      </c>
      <c r="AB40" s="61">
        <f t="shared" si="10"/>
        <v>1</v>
      </c>
      <c r="AC40" s="48" t="s">
        <v>35</v>
      </c>
      <c r="AD40" s="59">
        <f t="shared" si="11"/>
        <v>1</v>
      </c>
      <c r="AE40" s="62">
        <f t="shared" si="12"/>
        <v>6</v>
      </c>
      <c r="AF40" s="48">
        <v>12896</v>
      </c>
      <c r="AG40" s="63">
        <f t="shared" si="13"/>
        <v>5.5064047822374036</v>
      </c>
      <c r="AH40" s="64">
        <f t="shared" si="14"/>
        <v>1</v>
      </c>
      <c r="AI40" s="48">
        <v>6939</v>
      </c>
      <c r="AJ40" s="48">
        <f t="shared" si="15"/>
        <v>3.7366720516962841</v>
      </c>
      <c r="AK40" s="65">
        <f t="shared" si="16"/>
        <v>0</v>
      </c>
      <c r="AL40" s="48">
        <v>2334</v>
      </c>
      <c r="AM40" s="48">
        <f t="shared" si="17"/>
        <v>27.458823529411763</v>
      </c>
      <c r="AN40" s="66">
        <f t="shared" si="18"/>
        <v>0</v>
      </c>
      <c r="AO40" s="67">
        <f t="shared" si="19"/>
        <v>1</v>
      </c>
      <c r="AP40" s="68">
        <f t="shared" si="20"/>
        <v>15</v>
      </c>
      <c r="AQ40" s="84">
        <f t="shared" si="21"/>
        <v>0.83333333333333337</v>
      </c>
      <c r="AR40" s="85" t="s">
        <v>70</v>
      </c>
    </row>
    <row r="41" spans="1:49" s="71" customFormat="1" x14ac:dyDescent="0.2">
      <c r="A41" s="46">
        <f t="shared" si="22"/>
        <v>37</v>
      </c>
      <c r="B41" s="73" t="s">
        <v>71</v>
      </c>
      <c r="C41" s="48">
        <f>61+11</f>
        <v>72</v>
      </c>
      <c r="D41" s="48">
        <v>79</v>
      </c>
      <c r="E41" s="49">
        <f t="shared" si="0"/>
        <v>1</v>
      </c>
      <c r="F41" s="50">
        <v>1102</v>
      </c>
      <c r="G41" s="48">
        <v>1107</v>
      </c>
      <c r="H41" s="51">
        <f t="shared" si="1"/>
        <v>1</v>
      </c>
      <c r="I41" s="50">
        <v>39</v>
      </c>
      <c r="J41" s="48">
        <v>39</v>
      </c>
      <c r="K41" s="52">
        <f t="shared" si="2"/>
        <v>1</v>
      </c>
      <c r="L41" s="48">
        <v>1218</v>
      </c>
      <c r="M41" s="48">
        <v>99</v>
      </c>
      <c r="N41" s="53">
        <f t="shared" si="3"/>
        <v>2</v>
      </c>
      <c r="O41" s="48">
        <v>398</v>
      </c>
      <c r="P41" s="53">
        <f t="shared" si="4"/>
        <v>1</v>
      </c>
      <c r="Q41" s="54">
        <v>1333</v>
      </c>
      <c r="R41" s="48">
        <v>1632</v>
      </c>
      <c r="S41" s="55">
        <f t="shared" si="5"/>
        <v>2</v>
      </c>
      <c r="T41" s="56">
        <f t="shared" si="6"/>
        <v>8</v>
      </c>
      <c r="U41" s="48">
        <v>97</v>
      </c>
      <c r="V41" s="57">
        <f t="shared" si="7"/>
        <v>2</v>
      </c>
      <c r="W41" s="58">
        <v>95</v>
      </c>
      <c r="X41" s="59">
        <f t="shared" si="8"/>
        <v>2</v>
      </c>
      <c r="Y41" s="48">
        <v>32818</v>
      </c>
      <c r="Z41" s="60">
        <f t="shared" si="23"/>
        <v>1</v>
      </c>
      <c r="AA41" s="48">
        <v>11741</v>
      </c>
      <c r="AB41" s="61">
        <f t="shared" si="10"/>
        <v>1</v>
      </c>
      <c r="AC41" s="48" t="s">
        <v>35</v>
      </c>
      <c r="AD41" s="59">
        <f t="shared" si="11"/>
        <v>1</v>
      </c>
      <c r="AE41" s="62">
        <f t="shared" si="12"/>
        <v>7</v>
      </c>
      <c r="AF41" s="48">
        <v>3902</v>
      </c>
      <c r="AG41" s="63">
        <f t="shared" si="13"/>
        <v>3.2036124794745486</v>
      </c>
      <c r="AH41" s="64">
        <f t="shared" si="14"/>
        <v>0</v>
      </c>
      <c r="AI41" s="48">
        <v>281</v>
      </c>
      <c r="AJ41" s="48">
        <f t="shared" si="15"/>
        <v>0.25383920505871727</v>
      </c>
      <c r="AK41" s="65">
        <f t="shared" si="16"/>
        <v>0</v>
      </c>
      <c r="AL41" s="48">
        <v>1526</v>
      </c>
      <c r="AM41" s="48">
        <f t="shared" si="17"/>
        <v>19.316455696202532</v>
      </c>
      <c r="AN41" s="66">
        <f t="shared" si="18"/>
        <v>0</v>
      </c>
      <c r="AO41" s="67">
        <f t="shared" si="19"/>
        <v>0</v>
      </c>
      <c r="AP41" s="68">
        <f t="shared" si="20"/>
        <v>15</v>
      </c>
      <c r="AQ41" s="84">
        <f t="shared" si="21"/>
        <v>0.83333333333333337</v>
      </c>
      <c r="AR41" s="85" t="s">
        <v>71</v>
      </c>
      <c r="AS41" s="72"/>
      <c r="AT41" s="72"/>
      <c r="AU41" s="72"/>
      <c r="AV41" s="72"/>
      <c r="AW41" s="72"/>
    </row>
    <row r="42" spans="1:49" s="71" customFormat="1" x14ac:dyDescent="0.2">
      <c r="A42" s="46">
        <f t="shared" si="22"/>
        <v>38</v>
      </c>
      <c r="B42" s="73" t="s">
        <v>72</v>
      </c>
      <c r="C42" s="48">
        <v>44</v>
      </c>
      <c r="D42" s="48">
        <v>52</v>
      </c>
      <c r="E42" s="49">
        <f t="shared" si="0"/>
        <v>1</v>
      </c>
      <c r="F42" s="50">
        <v>1002</v>
      </c>
      <c r="G42" s="48">
        <v>1005</v>
      </c>
      <c r="H42" s="51">
        <f t="shared" si="1"/>
        <v>1</v>
      </c>
      <c r="I42" s="50">
        <v>35</v>
      </c>
      <c r="J42" s="48">
        <v>35</v>
      </c>
      <c r="K42" s="52">
        <f t="shared" si="2"/>
        <v>1</v>
      </c>
      <c r="L42" s="48">
        <v>1287</v>
      </c>
      <c r="M42" s="48">
        <v>99</v>
      </c>
      <c r="N42" s="53">
        <f t="shared" si="3"/>
        <v>2</v>
      </c>
      <c r="O42" s="48">
        <v>535</v>
      </c>
      <c r="P42" s="53">
        <f t="shared" si="4"/>
        <v>1</v>
      </c>
      <c r="Q42" s="86">
        <v>321</v>
      </c>
      <c r="R42" s="48">
        <v>1286</v>
      </c>
      <c r="S42" s="55">
        <f t="shared" si="5"/>
        <v>2</v>
      </c>
      <c r="T42" s="56">
        <f t="shared" si="6"/>
        <v>8</v>
      </c>
      <c r="U42" s="48">
        <v>98</v>
      </c>
      <c r="V42" s="57">
        <f t="shared" si="7"/>
        <v>2</v>
      </c>
      <c r="W42" s="58">
        <v>82</v>
      </c>
      <c r="X42" s="59">
        <f t="shared" si="8"/>
        <v>1</v>
      </c>
      <c r="Y42" s="48">
        <v>36508</v>
      </c>
      <c r="Z42" s="60">
        <f t="shared" si="23"/>
        <v>1</v>
      </c>
      <c r="AA42" s="48">
        <v>11958</v>
      </c>
      <c r="AB42" s="61">
        <f t="shared" si="10"/>
        <v>1</v>
      </c>
      <c r="AC42" s="48" t="s">
        <v>35</v>
      </c>
      <c r="AD42" s="59">
        <f t="shared" si="11"/>
        <v>1</v>
      </c>
      <c r="AE42" s="62">
        <f t="shared" si="12"/>
        <v>6</v>
      </c>
      <c r="AF42" s="48">
        <v>4084</v>
      </c>
      <c r="AG42" s="63">
        <f t="shared" si="13"/>
        <v>3.1732711732711731</v>
      </c>
      <c r="AH42" s="64">
        <f t="shared" si="14"/>
        <v>0</v>
      </c>
      <c r="AI42" s="48">
        <v>3412</v>
      </c>
      <c r="AJ42" s="48">
        <f t="shared" si="15"/>
        <v>3.3950248756218904</v>
      </c>
      <c r="AK42" s="65">
        <f t="shared" si="16"/>
        <v>0</v>
      </c>
      <c r="AL42" s="48">
        <v>1859</v>
      </c>
      <c r="AM42" s="48">
        <f t="shared" si="17"/>
        <v>35.75</v>
      </c>
      <c r="AN42" s="66">
        <f t="shared" si="18"/>
        <v>1</v>
      </c>
      <c r="AO42" s="67">
        <f t="shared" si="19"/>
        <v>1</v>
      </c>
      <c r="AP42" s="68">
        <f t="shared" si="20"/>
        <v>15</v>
      </c>
      <c r="AQ42" s="84">
        <f t="shared" si="21"/>
        <v>0.83333333333333337</v>
      </c>
      <c r="AR42" s="85" t="s">
        <v>72</v>
      </c>
      <c r="AS42" s="87"/>
      <c r="AT42" s="87"/>
      <c r="AU42" s="87"/>
      <c r="AV42" s="87"/>
      <c r="AW42" s="87"/>
    </row>
    <row r="43" spans="1:49" s="71" customFormat="1" x14ac:dyDescent="0.2">
      <c r="A43" s="46">
        <f t="shared" si="22"/>
        <v>39</v>
      </c>
      <c r="B43" s="73" t="s">
        <v>73</v>
      </c>
      <c r="C43" s="48">
        <v>27</v>
      </c>
      <c r="D43" s="48">
        <v>34</v>
      </c>
      <c r="E43" s="49">
        <f t="shared" si="0"/>
        <v>0</v>
      </c>
      <c r="F43" s="50">
        <v>589</v>
      </c>
      <c r="G43" s="48">
        <v>595</v>
      </c>
      <c r="H43" s="51">
        <f t="shared" si="1"/>
        <v>1</v>
      </c>
      <c r="I43" s="50">
        <v>21</v>
      </c>
      <c r="J43" s="48">
        <v>21</v>
      </c>
      <c r="K43" s="52">
        <f t="shared" si="2"/>
        <v>1</v>
      </c>
      <c r="L43" s="48">
        <v>838</v>
      </c>
      <c r="M43" s="48">
        <v>96</v>
      </c>
      <c r="N43" s="53">
        <f t="shared" si="3"/>
        <v>2</v>
      </c>
      <c r="O43" s="88">
        <v>164</v>
      </c>
      <c r="P43" s="53">
        <v>1</v>
      </c>
      <c r="Q43" s="54">
        <v>614</v>
      </c>
      <c r="R43" s="48">
        <v>700</v>
      </c>
      <c r="S43" s="55">
        <f t="shared" si="5"/>
        <v>2</v>
      </c>
      <c r="T43" s="56">
        <f t="shared" si="6"/>
        <v>7</v>
      </c>
      <c r="U43" s="48">
        <v>99</v>
      </c>
      <c r="V43" s="57">
        <f t="shared" si="7"/>
        <v>2</v>
      </c>
      <c r="W43" s="58">
        <v>96</v>
      </c>
      <c r="X43" s="59">
        <f t="shared" si="8"/>
        <v>2</v>
      </c>
      <c r="Y43" s="48">
        <v>19821</v>
      </c>
      <c r="Z43" s="60">
        <f t="shared" si="23"/>
        <v>1</v>
      </c>
      <c r="AA43" s="48">
        <v>3550</v>
      </c>
      <c r="AB43" s="61">
        <f t="shared" si="10"/>
        <v>1</v>
      </c>
      <c r="AC43" s="48" t="s">
        <v>35</v>
      </c>
      <c r="AD43" s="59">
        <f t="shared" si="11"/>
        <v>1</v>
      </c>
      <c r="AE43" s="62">
        <f t="shared" si="12"/>
        <v>7</v>
      </c>
      <c r="AF43" s="48">
        <v>1877</v>
      </c>
      <c r="AG43" s="63">
        <f t="shared" si="13"/>
        <v>2.2398568019093079</v>
      </c>
      <c r="AH43" s="64">
        <f t="shared" si="14"/>
        <v>0</v>
      </c>
      <c r="AI43" s="48">
        <v>1222</v>
      </c>
      <c r="AJ43" s="48">
        <f t="shared" si="15"/>
        <v>2.0537815126050418</v>
      </c>
      <c r="AK43" s="65">
        <f t="shared" si="16"/>
        <v>0</v>
      </c>
      <c r="AL43" s="48">
        <v>1051</v>
      </c>
      <c r="AM43" s="48">
        <f t="shared" si="17"/>
        <v>30.911764705882351</v>
      </c>
      <c r="AN43" s="66">
        <f t="shared" si="18"/>
        <v>1</v>
      </c>
      <c r="AO43" s="67">
        <f t="shared" si="19"/>
        <v>1</v>
      </c>
      <c r="AP43" s="68">
        <f t="shared" si="20"/>
        <v>15</v>
      </c>
      <c r="AQ43" s="84">
        <f t="shared" si="21"/>
        <v>0.83333333333333337</v>
      </c>
      <c r="AR43" s="85" t="s">
        <v>73</v>
      </c>
      <c r="AS43" s="72"/>
      <c r="AT43" s="72"/>
      <c r="AU43" s="72"/>
      <c r="AV43" s="72"/>
      <c r="AW43" s="72"/>
    </row>
    <row r="44" spans="1:49" s="72" customFormat="1" x14ac:dyDescent="0.2">
      <c r="A44" s="46">
        <f t="shared" si="22"/>
        <v>40</v>
      </c>
      <c r="B44" s="73" t="s">
        <v>74</v>
      </c>
      <c r="C44" s="48">
        <v>64</v>
      </c>
      <c r="D44" s="48">
        <v>73</v>
      </c>
      <c r="E44" s="49">
        <f t="shared" si="0"/>
        <v>1</v>
      </c>
      <c r="F44" s="50">
        <v>1718</v>
      </c>
      <c r="G44" s="48">
        <v>1725</v>
      </c>
      <c r="H44" s="51">
        <f t="shared" si="1"/>
        <v>1</v>
      </c>
      <c r="I44" s="50">
        <v>48</v>
      </c>
      <c r="J44" s="48">
        <v>48</v>
      </c>
      <c r="K44" s="52">
        <f t="shared" si="2"/>
        <v>1</v>
      </c>
      <c r="L44" s="48">
        <v>1878</v>
      </c>
      <c r="M44" s="48">
        <v>97</v>
      </c>
      <c r="N44" s="53">
        <f t="shared" si="3"/>
        <v>2</v>
      </c>
      <c r="O44" s="48">
        <v>344</v>
      </c>
      <c r="P44" s="53">
        <f t="shared" ref="P44:P56" si="24">IF(O44&gt;=200,1,0)</f>
        <v>1</v>
      </c>
      <c r="Q44" s="77">
        <v>1616</v>
      </c>
      <c r="R44" s="48">
        <v>1917</v>
      </c>
      <c r="S44" s="55">
        <f t="shared" si="5"/>
        <v>2</v>
      </c>
      <c r="T44" s="56">
        <f t="shared" si="6"/>
        <v>8</v>
      </c>
      <c r="U44" s="48">
        <v>90</v>
      </c>
      <c r="V44" s="57">
        <f t="shared" si="7"/>
        <v>1</v>
      </c>
      <c r="W44" s="58">
        <v>82</v>
      </c>
      <c r="X44" s="59">
        <f t="shared" si="8"/>
        <v>1</v>
      </c>
      <c r="Y44" s="48">
        <v>64413</v>
      </c>
      <c r="Z44" s="60">
        <f t="shared" si="23"/>
        <v>1</v>
      </c>
      <c r="AA44" s="48">
        <v>25188</v>
      </c>
      <c r="AB44" s="61">
        <f t="shared" si="10"/>
        <v>1</v>
      </c>
      <c r="AC44" s="48" t="s">
        <v>35</v>
      </c>
      <c r="AD44" s="59">
        <f t="shared" si="11"/>
        <v>1</v>
      </c>
      <c r="AE44" s="62">
        <f t="shared" si="12"/>
        <v>5</v>
      </c>
      <c r="AF44" s="48">
        <v>12954</v>
      </c>
      <c r="AG44" s="63">
        <f t="shared" si="13"/>
        <v>6.8977635782747599</v>
      </c>
      <c r="AH44" s="64">
        <f t="shared" si="14"/>
        <v>1</v>
      </c>
      <c r="AI44" s="48">
        <v>7772</v>
      </c>
      <c r="AJ44" s="48">
        <f t="shared" si="15"/>
        <v>4.505507246376812</v>
      </c>
      <c r="AK44" s="65">
        <f t="shared" si="16"/>
        <v>0</v>
      </c>
      <c r="AL44" s="48">
        <v>3337</v>
      </c>
      <c r="AM44" s="48">
        <f t="shared" si="17"/>
        <v>45.712328767123289</v>
      </c>
      <c r="AN44" s="66">
        <f t="shared" si="18"/>
        <v>1</v>
      </c>
      <c r="AO44" s="67">
        <f t="shared" si="19"/>
        <v>2</v>
      </c>
      <c r="AP44" s="68">
        <f t="shared" si="20"/>
        <v>15</v>
      </c>
      <c r="AQ44" s="84">
        <f t="shared" si="21"/>
        <v>0.83333333333333337</v>
      </c>
      <c r="AR44" s="85" t="s">
        <v>74</v>
      </c>
      <c r="AS44" s="71"/>
      <c r="AT44" s="71"/>
      <c r="AU44" s="71"/>
      <c r="AV44" s="71"/>
      <c r="AW44" s="71"/>
    </row>
    <row r="45" spans="1:49" s="72" customFormat="1" x14ac:dyDescent="0.2">
      <c r="A45" s="46">
        <f t="shared" si="22"/>
        <v>41</v>
      </c>
      <c r="B45" s="73" t="s">
        <v>75</v>
      </c>
      <c r="C45" s="48">
        <v>43</v>
      </c>
      <c r="D45" s="48">
        <v>42</v>
      </c>
      <c r="E45" s="49">
        <f t="shared" si="0"/>
        <v>1</v>
      </c>
      <c r="F45" s="50">
        <v>961</v>
      </c>
      <c r="G45" s="48">
        <v>972</v>
      </c>
      <c r="H45" s="51">
        <f t="shared" si="1"/>
        <v>1</v>
      </c>
      <c r="I45" s="50">
        <v>34</v>
      </c>
      <c r="J45" s="48">
        <v>34</v>
      </c>
      <c r="K45" s="52">
        <f t="shared" si="2"/>
        <v>1</v>
      </c>
      <c r="L45" s="48">
        <v>1564</v>
      </c>
      <c r="M45" s="48">
        <v>98</v>
      </c>
      <c r="N45" s="53">
        <f t="shared" si="3"/>
        <v>2</v>
      </c>
      <c r="O45" s="48">
        <v>482</v>
      </c>
      <c r="P45" s="53">
        <f t="shared" si="24"/>
        <v>1</v>
      </c>
      <c r="Q45" s="81">
        <v>1085</v>
      </c>
      <c r="R45" s="48">
        <v>1255</v>
      </c>
      <c r="S45" s="55">
        <f t="shared" si="5"/>
        <v>2</v>
      </c>
      <c r="T45" s="56">
        <f t="shared" si="6"/>
        <v>8</v>
      </c>
      <c r="U45" s="48">
        <v>93</v>
      </c>
      <c r="V45" s="57">
        <f t="shared" si="7"/>
        <v>1</v>
      </c>
      <c r="W45" s="58">
        <v>91</v>
      </c>
      <c r="X45" s="59">
        <f t="shared" si="8"/>
        <v>2</v>
      </c>
      <c r="Y45" s="48">
        <v>34411</v>
      </c>
      <c r="Z45" s="60">
        <f t="shared" si="23"/>
        <v>1</v>
      </c>
      <c r="AA45" s="48">
        <v>12810</v>
      </c>
      <c r="AB45" s="61">
        <f t="shared" si="10"/>
        <v>1</v>
      </c>
      <c r="AC45" s="48" t="s">
        <v>35</v>
      </c>
      <c r="AD45" s="59">
        <f t="shared" si="11"/>
        <v>1</v>
      </c>
      <c r="AE45" s="62">
        <f t="shared" si="12"/>
        <v>6</v>
      </c>
      <c r="AF45" s="48">
        <v>356</v>
      </c>
      <c r="AG45" s="63">
        <f t="shared" si="13"/>
        <v>0.22762148337595908</v>
      </c>
      <c r="AH45" s="64">
        <f t="shared" si="14"/>
        <v>0</v>
      </c>
      <c r="AI45" s="48">
        <v>3614</v>
      </c>
      <c r="AJ45" s="48">
        <f t="shared" si="15"/>
        <v>3.7181069958847734</v>
      </c>
      <c r="AK45" s="65">
        <f t="shared" si="16"/>
        <v>0</v>
      </c>
      <c r="AL45" s="48">
        <v>1344</v>
      </c>
      <c r="AM45" s="48">
        <f t="shared" si="17"/>
        <v>32</v>
      </c>
      <c r="AN45" s="66">
        <f t="shared" si="18"/>
        <v>1</v>
      </c>
      <c r="AO45" s="67">
        <f t="shared" si="19"/>
        <v>1</v>
      </c>
      <c r="AP45" s="68">
        <f t="shared" si="20"/>
        <v>15</v>
      </c>
      <c r="AQ45" s="84">
        <f t="shared" si="21"/>
        <v>0.83333333333333337</v>
      </c>
      <c r="AR45" s="85" t="s">
        <v>75</v>
      </c>
      <c r="AS45" s="71"/>
      <c r="AT45" s="71"/>
      <c r="AU45" s="71"/>
      <c r="AV45" s="71"/>
      <c r="AW45" s="71"/>
    </row>
    <row r="46" spans="1:49" s="71" customFormat="1" x14ac:dyDescent="0.2">
      <c r="A46" s="46">
        <f t="shared" si="22"/>
        <v>42</v>
      </c>
      <c r="B46" s="73" t="s">
        <v>76</v>
      </c>
      <c r="C46" s="48">
        <v>44</v>
      </c>
      <c r="D46" s="48">
        <v>46</v>
      </c>
      <c r="E46" s="49">
        <f t="shared" si="0"/>
        <v>1</v>
      </c>
      <c r="F46" s="50">
        <v>921</v>
      </c>
      <c r="G46" s="48">
        <v>907</v>
      </c>
      <c r="H46" s="51">
        <f t="shared" si="1"/>
        <v>1</v>
      </c>
      <c r="I46" s="50">
        <v>33</v>
      </c>
      <c r="J46" s="48">
        <v>33</v>
      </c>
      <c r="K46" s="52">
        <f t="shared" si="2"/>
        <v>1</v>
      </c>
      <c r="L46" s="48">
        <v>1012</v>
      </c>
      <c r="M46" s="48">
        <v>97</v>
      </c>
      <c r="N46" s="53">
        <f t="shared" si="3"/>
        <v>2</v>
      </c>
      <c r="O46" s="48">
        <v>276</v>
      </c>
      <c r="P46" s="53">
        <f t="shared" si="24"/>
        <v>1</v>
      </c>
      <c r="Q46" s="54">
        <v>1048</v>
      </c>
      <c r="R46" s="48">
        <v>1032</v>
      </c>
      <c r="S46" s="55">
        <f t="shared" si="5"/>
        <v>2</v>
      </c>
      <c r="T46" s="56">
        <f t="shared" si="6"/>
        <v>8</v>
      </c>
      <c r="U46" s="48">
        <v>96</v>
      </c>
      <c r="V46" s="57">
        <f t="shared" si="7"/>
        <v>2</v>
      </c>
      <c r="W46" s="58">
        <v>86</v>
      </c>
      <c r="X46" s="59">
        <f t="shared" si="8"/>
        <v>1</v>
      </c>
      <c r="Y46" s="48">
        <v>31128</v>
      </c>
      <c r="Z46" s="60">
        <f t="shared" si="23"/>
        <v>1</v>
      </c>
      <c r="AA46" s="48">
        <v>7940</v>
      </c>
      <c r="AB46" s="61">
        <f t="shared" si="10"/>
        <v>1</v>
      </c>
      <c r="AC46" s="48" t="s">
        <v>35</v>
      </c>
      <c r="AD46" s="59">
        <f t="shared" si="11"/>
        <v>1</v>
      </c>
      <c r="AE46" s="62">
        <f t="shared" si="12"/>
        <v>6</v>
      </c>
      <c r="AF46" s="48">
        <v>3322</v>
      </c>
      <c r="AG46" s="63">
        <f t="shared" si="13"/>
        <v>3.2826086956521738</v>
      </c>
      <c r="AH46" s="64">
        <f t="shared" si="14"/>
        <v>0</v>
      </c>
      <c r="AI46" s="48">
        <v>3260</v>
      </c>
      <c r="AJ46" s="48">
        <f t="shared" si="15"/>
        <v>3.5942668136714442</v>
      </c>
      <c r="AK46" s="65">
        <f t="shared" si="16"/>
        <v>0</v>
      </c>
      <c r="AL46" s="48">
        <v>1977</v>
      </c>
      <c r="AM46" s="48">
        <f t="shared" si="17"/>
        <v>42.978260869565219</v>
      </c>
      <c r="AN46" s="66">
        <f t="shared" si="18"/>
        <v>1</v>
      </c>
      <c r="AO46" s="67">
        <f t="shared" si="19"/>
        <v>1</v>
      </c>
      <c r="AP46" s="68">
        <f t="shared" si="20"/>
        <v>15</v>
      </c>
      <c r="AQ46" s="84">
        <f t="shared" si="21"/>
        <v>0.83333333333333337</v>
      </c>
      <c r="AR46" s="85" t="s">
        <v>76</v>
      </c>
    </row>
    <row r="47" spans="1:49" s="72" customFormat="1" x14ac:dyDescent="0.2">
      <c r="A47" s="46">
        <f t="shared" si="22"/>
        <v>43</v>
      </c>
      <c r="B47" s="73" t="s">
        <v>77</v>
      </c>
      <c r="C47" s="48">
        <v>31</v>
      </c>
      <c r="D47" s="48">
        <v>38</v>
      </c>
      <c r="E47" s="49">
        <f t="shared" si="0"/>
        <v>1</v>
      </c>
      <c r="F47" s="50">
        <v>793</v>
      </c>
      <c r="G47" s="48">
        <v>784</v>
      </c>
      <c r="H47" s="51">
        <f t="shared" si="1"/>
        <v>1</v>
      </c>
      <c r="I47" s="50">
        <v>29</v>
      </c>
      <c r="J47" s="48">
        <v>29</v>
      </c>
      <c r="K47" s="52">
        <f t="shared" si="2"/>
        <v>1</v>
      </c>
      <c r="L47" s="48">
        <v>917</v>
      </c>
      <c r="M47" s="48">
        <v>90</v>
      </c>
      <c r="N47" s="53">
        <f t="shared" si="3"/>
        <v>1</v>
      </c>
      <c r="O47" s="48">
        <v>300</v>
      </c>
      <c r="P47" s="53">
        <f t="shared" si="24"/>
        <v>1</v>
      </c>
      <c r="Q47" s="54">
        <v>901</v>
      </c>
      <c r="R47" s="48">
        <v>1071</v>
      </c>
      <c r="S47" s="55">
        <f t="shared" si="5"/>
        <v>2</v>
      </c>
      <c r="T47" s="56">
        <f t="shared" si="6"/>
        <v>7</v>
      </c>
      <c r="U47" s="48">
        <v>100</v>
      </c>
      <c r="V47" s="57">
        <f t="shared" si="7"/>
        <v>2</v>
      </c>
      <c r="W47" s="58">
        <v>100</v>
      </c>
      <c r="X47" s="59">
        <f t="shared" si="8"/>
        <v>2</v>
      </c>
      <c r="Y47" s="48">
        <v>29316</v>
      </c>
      <c r="Z47" s="60">
        <f t="shared" si="23"/>
        <v>1</v>
      </c>
      <c r="AA47" s="48">
        <v>8711</v>
      </c>
      <c r="AB47" s="61">
        <f t="shared" si="10"/>
        <v>1</v>
      </c>
      <c r="AC47" s="48" t="s">
        <v>35</v>
      </c>
      <c r="AD47" s="59">
        <f t="shared" si="11"/>
        <v>1</v>
      </c>
      <c r="AE47" s="62">
        <f t="shared" si="12"/>
        <v>7</v>
      </c>
      <c r="AF47" s="48">
        <v>1661</v>
      </c>
      <c r="AG47" s="63">
        <f t="shared" si="13"/>
        <v>1.8113413304252999</v>
      </c>
      <c r="AH47" s="64">
        <f t="shared" si="14"/>
        <v>0</v>
      </c>
      <c r="AI47" s="48">
        <v>1748</v>
      </c>
      <c r="AJ47" s="48">
        <f t="shared" si="15"/>
        <v>2.2295918367346941</v>
      </c>
      <c r="AK47" s="65">
        <f t="shared" si="16"/>
        <v>0</v>
      </c>
      <c r="AL47" s="48">
        <v>2185</v>
      </c>
      <c r="AM47" s="48">
        <f t="shared" si="17"/>
        <v>57.5</v>
      </c>
      <c r="AN47" s="66">
        <f t="shared" si="18"/>
        <v>1</v>
      </c>
      <c r="AO47" s="67">
        <f t="shared" si="19"/>
        <v>1</v>
      </c>
      <c r="AP47" s="68">
        <f t="shared" si="20"/>
        <v>15</v>
      </c>
      <c r="AQ47" s="84">
        <f t="shared" si="21"/>
        <v>0.83333333333333337</v>
      </c>
      <c r="AR47" s="85" t="s">
        <v>77</v>
      </c>
      <c r="AS47" s="71"/>
      <c r="AT47" s="71"/>
      <c r="AU47" s="71"/>
      <c r="AV47" s="71"/>
      <c r="AW47" s="71"/>
    </row>
    <row r="48" spans="1:49" s="72" customFormat="1" x14ac:dyDescent="0.2">
      <c r="A48" s="46">
        <f t="shared" si="22"/>
        <v>44</v>
      </c>
      <c r="B48" s="73" t="s">
        <v>78</v>
      </c>
      <c r="C48" s="48">
        <f>46+1</f>
        <v>47</v>
      </c>
      <c r="D48" s="48">
        <v>55</v>
      </c>
      <c r="E48" s="49">
        <f t="shared" si="0"/>
        <v>1</v>
      </c>
      <c r="F48" s="50">
        <v>960</v>
      </c>
      <c r="G48" s="48">
        <v>963</v>
      </c>
      <c r="H48" s="51">
        <f t="shared" si="1"/>
        <v>1</v>
      </c>
      <c r="I48" s="50">
        <v>34</v>
      </c>
      <c r="J48" s="48">
        <v>34</v>
      </c>
      <c r="K48" s="52">
        <f t="shared" si="2"/>
        <v>1</v>
      </c>
      <c r="L48" s="48">
        <v>1411</v>
      </c>
      <c r="M48" s="48">
        <v>97</v>
      </c>
      <c r="N48" s="53">
        <f t="shared" si="3"/>
        <v>2</v>
      </c>
      <c r="O48" s="48">
        <v>235</v>
      </c>
      <c r="P48" s="53">
        <f t="shared" si="24"/>
        <v>1</v>
      </c>
      <c r="Q48" s="54">
        <v>1227</v>
      </c>
      <c r="R48" s="48">
        <v>1302</v>
      </c>
      <c r="S48" s="55">
        <f t="shared" si="5"/>
        <v>2</v>
      </c>
      <c r="T48" s="56">
        <f t="shared" si="6"/>
        <v>8</v>
      </c>
      <c r="U48" s="48">
        <v>96</v>
      </c>
      <c r="V48" s="57">
        <f t="shared" si="7"/>
        <v>2</v>
      </c>
      <c r="W48" s="58">
        <v>87</v>
      </c>
      <c r="X48" s="59">
        <f t="shared" si="8"/>
        <v>1</v>
      </c>
      <c r="Y48" s="48">
        <v>35322</v>
      </c>
      <c r="Z48" s="60">
        <f t="shared" si="23"/>
        <v>1</v>
      </c>
      <c r="AA48" s="48">
        <v>11055</v>
      </c>
      <c r="AB48" s="61">
        <f t="shared" si="10"/>
        <v>1</v>
      </c>
      <c r="AC48" s="48" t="s">
        <v>35</v>
      </c>
      <c r="AD48" s="59">
        <f t="shared" si="11"/>
        <v>1</v>
      </c>
      <c r="AE48" s="62">
        <f t="shared" si="12"/>
        <v>6</v>
      </c>
      <c r="AF48" s="48">
        <v>1291</v>
      </c>
      <c r="AG48" s="63">
        <f t="shared" si="13"/>
        <v>0.91495393338058117</v>
      </c>
      <c r="AH48" s="64">
        <f t="shared" si="14"/>
        <v>0</v>
      </c>
      <c r="AI48" s="48">
        <v>3252</v>
      </c>
      <c r="AJ48" s="48">
        <f t="shared" si="15"/>
        <v>3.3769470404984423</v>
      </c>
      <c r="AK48" s="65">
        <f t="shared" si="16"/>
        <v>0</v>
      </c>
      <c r="AL48" s="48">
        <v>1770</v>
      </c>
      <c r="AM48" s="48">
        <f t="shared" si="17"/>
        <v>32.18181818181818</v>
      </c>
      <c r="AN48" s="66">
        <f t="shared" si="18"/>
        <v>1</v>
      </c>
      <c r="AO48" s="67">
        <f t="shared" si="19"/>
        <v>1</v>
      </c>
      <c r="AP48" s="68">
        <f t="shared" si="20"/>
        <v>15</v>
      </c>
      <c r="AQ48" s="84">
        <f t="shared" si="21"/>
        <v>0.83333333333333337</v>
      </c>
      <c r="AR48" s="85" t="s">
        <v>78</v>
      </c>
    </row>
    <row r="49" spans="1:49" s="72" customFormat="1" x14ac:dyDescent="0.2">
      <c r="A49" s="46">
        <f t="shared" si="22"/>
        <v>45</v>
      </c>
      <c r="B49" s="73" t="s">
        <v>79</v>
      </c>
      <c r="C49" s="48">
        <v>106</v>
      </c>
      <c r="D49" s="48">
        <v>123</v>
      </c>
      <c r="E49" s="49">
        <f t="shared" si="0"/>
        <v>1</v>
      </c>
      <c r="F49" s="50">
        <v>2641</v>
      </c>
      <c r="G49" s="48">
        <v>2645</v>
      </c>
      <c r="H49" s="51">
        <f t="shared" si="1"/>
        <v>1</v>
      </c>
      <c r="I49" s="50">
        <v>76</v>
      </c>
      <c r="J49" s="48">
        <v>76</v>
      </c>
      <c r="K49" s="52">
        <f t="shared" si="2"/>
        <v>1</v>
      </c>
      <c r="L49" s="48">
        <v>3529</v>
      </c>
      <c r="M49" s="48">
        <v>97</v>
      </c>
      <c r="N49" s="53">
        <f t="shared" si="3"/>
        <v>2</v>
      </c>
      <c r="O49" s="48">
        <v>359</v>
      </c>
      <c r="P49" s="53">
        <f t="shared" si="24"/>
        <v>1</v>
      </c>
      <c r="Q49" s="76">
        <v>2347</v>
      </c>
      <c r="R49" s="48">
        <v>2896</v>
      </c>
      <c r="S49" s="55">
        <f t="shared" si="5"/>
        <v>2</v>
      </c>
      <c r="T49" s="56">
        <f t="shared" si="6"/>
        <v>8</v>
      </c>
      <c r="U49" s="48">
        <v>96</v>
      </c>
      <c r="V49" s="57">
        <f t="shared" si="7"/>
        <v>2</v>
      </c>
      <c r="W49" s="58">
        <v>87</v>
      </c>
      <c r="X49" s="59">
        <f t="shared" si="8"/>
        <v>1</v>
      </c>
      <c r="Y49" s="48">
        <v>101608</v>
      </c>
      <c r="Z49" s="60">
        <f t="shared" si="23"/>
        <v>1</v>
      </c>
      <c r="AA49" s="48">
        <v>34095</v>
      </c>
      <c r="AB49" s="61">
        <f t="shared" si="10"/>
        <v>1</v>
      </c>
      <c r="AC49" s="48" t="s">
        <v>35</v>
      </c>
      <c r="AD49" s="59">
        <f t="shared" si="11"/>
        <v>1</v>
      </c>
      <c r="AE49" s="62">
        <f t="shared" si="12"/>
        <v>6</v>
      </c>
      <c r="AF49" s="48">
        <v>13107</v>
      </c>
      <c r="AG49" s="63">
        <f t="shared" si="13"/>
        <v>3.7140833097194674</v>
      </c>
      <c r="AH49" s="64">
        <f t="shared" si="14"/>
        <v>0</v>
      </c>
      <c r="AI49" s="48">
        <v>12005</v>
      </c>
      <c r="AJ49" s="48">
        <f t="shared" si="15"/>
        <v>4.5387523629489603</v>
      </c>
      <c r="AK49" s="65">
        <f t="shared" si="16"/>
        <v>0</v>
      </c>
      <c r="AL49" s="48">
        <v>5427</v>
      </c>
      <c r="AM49" s="48">
        <f t="shared" si="17"/>
        <v>44.121951219512198</v>
      </c>
      <c r="AN49" s="66">
        <f t="shared" si="18"/>
        <v>1</v>
      </c>
      <c r="AO49" s="67">
        <f t="shared" si="19"/>
        <v>1</v>
      </c>
      <c r="AP49" s="68">
        <f t="shared" si="20"/>
        <v>15</v>
      </c>
      <c r="AQ49" s="84">
        <f t="shared" si="21"/>
        <v>0.83333333333333337</v>
      </c>
      <c r="AR49" s="85" t="s">
        <v>79</v>
      </c>
      <c r="AS49" s="71"/>
      <c r="AT49" s="71"/>
      <c r="AU49" s="71"/>
      <c r="AV49" s="71"/>
      <c r="AW49" s="71"/>
    </row>
    <row r="50" spans="1:49" s="72" customFormat="1" x14ac:dyDescent="0.2">
      <c r="A50" s="46">
        <f t="shared" si="22"/>
        <v>46</v>
      </c>
      <c r="B50" s="73" t="s">
        <v>80</v>
      </c>
      <c r="C50" s="48">
        <v>80</v>
      </c>
      <c r="D50" s="48">
        <v>86</v>
      </c>
      <c r="E50" s="49">
        <f t="shared" si="0"/>
        <v>1</v>
      </c>
      <c r="F50" s="50">
        <v>2019</v>
      </c>
      <c r="G50" s="48">
        <v>2001</v>
      </c>
      <c r="H50" s="51">
        <f t="shared" si="1"/>
        <v>1</v>
      </c>
      <c r="I50" s="50">
        <v>63</v>
      </c>
      <c r="J50" s="48">
        <v>63</v>
      </c>
      <c r="K50" s="52">
        <f t="shared" si="2"/>
        <v>1</v>
      </c>
      <c r="L50" s="48">
        <v>3547</v>
      </c>
      <c r="M50" s="48">
        <v>99</v>
      </c>
      <c r="N50" s="53">
        <f t="shared" si="3"/>
        <v>2</v>
      </c>
      <c r="O50" s="48">
        <v>978</v>
      </c>
      <c r="P50" s="53">
        <f t="shared" si="24"/>
        <v>1</v>
      </c>
      <c r="Q50" s="54">
        <v>1988</v>
      </c>
      <c r="R50" s="48">
        <v>2231</v>
      </c>
      <c r="S50" s="55">
        <f t="shared" si="5"/>
        <v>2</v>
      </c>
      <c r="T50" s="56">
        <f t="shared" si="6"/>
        <v>8</v>
      </c>
      <c r="U50" s="48">
        <v>96</v>
      </c>
      <c r="V50" s="57">
        <f t="shared" si="7"/>
        <v>2</v>
      </c>
      <c r="W50" s="58">
        <v>89</v>
      </c>
      <c r="X50" s="59">
        <f t="shared" si="8"/>
        <v>1</v>
      </c>
      <c r="Y50" s="48">
        <v>80050</v>
      </c>
      <c r="Z50" s="60">
        <f t="shared" si="23"/>
        <v>1</v>
      </c>
      <c r="AA50" s="48">
        <v>17165</v>
      </c>
      <c r="AB50" s="61">
        <f t="shared" si="10"/>
        <v>1</v>
      </c>
      <c r="AC50" s="48" t="s">
        <v>35</v>
      </c>
      <c r="AD50" s="59">
        <f t="shared" si="11"/>
        <v>1</v>
      </c>
      <c r="AE50" s="62">
        <f t="shared" si="12"/>
        <v>6</v>
      </c>
      <c r="AF50" s="48">
        <v>11894</v>
      </c>
      <c r="AG50" s="63">
        <f t="shared" si="13"/>
        <v>3.3532562729066817</v>
      </c>
      <c r="AH50" s="64">
        <f t="shared" si="14"/>
        <v>0</v>
      </c>
      <c r="AI50" s="48">
        <v>5966</v>
      </c>
      <c r="AJ50" s="48">
        <f t="shared" si="15"/>
        <v>2.9815092453773113</v>
      </c>
      <c r="AK50" s="65">
        <f t="shared" si="16"/>
        <v>0</v>
      </c>
      <c r="AL50" s="48">
        <v>4492</v>
      </c>
      <c r="AM50" s="48">
        <f t="shared" si="17"/>
        <v>52.232558139534881</v>
      </c>
      <c r="AN50" s="66">
        <f t="shared" si="18"/>
        <v>1</v>
      </c>
      <c r="AO50" s="67">
        <f t="shared" si="19"/>
        <v>1</v>
      </c>
      <c r="AP50" s="68">
        <f t="shared" si="20"/>
        <v>15</v>
      </c>
      <c r="AQ50" s="84">
        <f t="shared" si="21"/>
        <v>0.83333333333333337</v>
      </c>
      <c r="AR50" s="85" t="s">
        <v>80</v>
      </c>
    </row>
    <row r="51" spans="1:49" s="72" customFormat="1" x14ac:dyDescent="0.2">
      <c r="A51" s="46">
        <f t="shared" si="22"/>
        <v>47</v>
      </c>
      <c r="B51" s="73" t="s">
        <v>81</v>
      </c>
      <c r="C51" s="48">
        <f>38+1</f>
        <v>39</v>
      </c>
      <c r="D51" s="48">
        <v>50</v>
      </c>
      <c r="E51" s="49">
        <f t="shared" si="0"/>
        <v>0</v>
      </c>
      <c r="F51" s="50">
        <v>871</v>
      </c>
      <c r="G51" s="48">
        <v>877</v>
      </c>
      <c r="H51" s="51">
        <f t="shared" si="1"/>
        <v>1</v>
      </c>
      <c r="I51" s="50">
        <v>29</v>
      </c>
      <c r="J51" s="48">
        <v>29</v>
      </c>
      <c r="K51" s="52">
        <f t="shared" si="2"/>
        <v>1</v>
      </c>
      <c r="L51" s="48">
        <v>1452</v>
      </c>
      <c r="M51" s="48">
        <v>100</v>
      </c>
      <c r="N51" s="53">
        <f t="shared" si="3"/>
        <v>2</v>
      </c>
      <c r="O51" s="48">
        <v>559</v>
      </c>
      <c r="P51" s="53">
        <f t="shared" si="24"/>
        <v>1</v>
      </c>
      <c r="Q51" s="54">
        <v>931</v>
      </c>
      <c r="R51" s="48">
        <v>1094</v>
      </c>
      <c r="S51" s="55">
        <f t="shared" si="5"/>
        <v>2</v>
      </c>
      <c r="T51" s="56">
        <f t="shared" si="6"/>
        <v>7</v>
      </c>
      <c r="U51" s="48">
        <v>95</v>
      </c>
      <c r="V51" s="57">
        <f t="shared" si="7"/>
        <v>2</v>
      </c>
      <c r="W51" s="58">
        <v>91</v>
      </c>
      <c r="X51" s="59">
        <f t="shared" si="8"/>
        <v>2</v>
      </c>
      <c r="Y51" s="48">
        <v>36261</v>
      </c>
      <c r="Z51" s="60">
        <f t="shared" si="23"/>
        <v>1</v>
      </c>
      <c r="AA51" s="48">
        <v>11088</v>
      </c>
      <c r="AB51" s="61">
        <f t="shared" si="10"/>
        <v>1</v>
      </c>
      <c r="AC51" s="48" t="s">
        <v>35</v>
      </c>
      <c r="AD51" s="59">
        <f t="shared" si="11"/>
        <v>1</v>
      </c>
      <c r="AE51" s="62">
        <f t="shared" si="12"/>
        <v>7</v>
      </c>
      <c r="AF51" s="48">
        <v>6802</v>
      </c>
      <c r="AG51" s="63">
        <f t="shared" si="13"/>
        <v>4.6845730027548207</v>
      </c>
      <c r="AH51" s="64">
        <f t="shared" si="14"/>
        <v>0</v>
      </c>
      <c r="AI51" s="48">
        <v>1181</v>
      </c>
      <c r="AJ51" s="48">
        <f t="shared" si="15"/>
        <v>1.346636259977195</v>
      </c>
      <c r="AK51" s="65">
        <f t="shared" si="16"/>
        <v>0</v>
      </c>
      <c r="AL51" s="48">
        <v>2506</v>
      </c>
      <c r="AM51" s="48">
        <f t="shared" si="17"/>
        <v>50.12</v>
      </c>
      <c r="AN51" s="66">
        <f t="shared" si="18"/>
        <v>1</v>
      </c>
      <c r="AO51" s="67">
        <f t="shared" si="19"/>
        <v>1</v>
      </c>
      <c r="AP51" s="68">
        <f t="shared" si="20"/>
        <v>15</v>
      </c>
      <c r="AQ51" s="84">
        <f t="shared" si="21"/>
        <v>0.83333333333333337</v>
      </c>
      <c r="AR51" s="85" t="s">
        <v>81</v>
      </c>
      <c r="AS51" s="71"/>
      <c r="AT51" s="71"/>
      <c r="AU51" s="71"/>
      <c r="AV51" s="71"/>
      <c r="AW51" s="71"/>
    </row>
    <row r="52" spans="1:49" s="72" customFormat="1" x14ac:dyDescent="0.2">
      <c r="A52" s="46">
        <f t="shared" si="22"/>
        <v>48</v>
      </c>
      <c r="B52" s="73" t="s">
        <v>82</v>
      </c>
      <c r="C52" s="48">
        <v>86</v>
      </c>
      <c r="D52" s="48">
        <v>95</v>
      </c>
      <c r="E52" s="49">
        <f t="shared" si="0"/>
        <v>1</v>
      </c>
      <c r="F52" s="50">
        <v>2038</v>
      </c>
      <c r="G52" s="48">
        <v>2045</v>
      </c>
      <c r="H52" s="51">
        <f t="shared" si="1"/>
        <v>1</v>
      </c>
      <c r="I52" s="50">
        <v>64</v>
      </c>
      <c r="J52" s="48">
        <v>64</v>
      </c>
      <c r="K52" s="52">
        <f t="shared" si="2"/>
        <v>1</v>
      </c>
      <c r="L52" s="48">
        <v>2051</v>
      </c>
      <c r="M52" s="48">
        <v>92</v>
      </c>
      <c r="N52" s="53">
        <f t="shared" si="3"/>
        <v>1</v>
      </c>
      <c r="O52" s="48">
        <v>562</v>
      </c>
      <c r="P52" s="53">
        <f t="shared" si="24"/>
        <v>1</v>
      </c>
      <c r="Q52" s="76">
        <v>1974</v>
      </c>
      <c r="R52" s="48">
        <v>2300</v>
      </c>
      <c r="S52" s="55">
        <f t="shared" si="5"/>
        <v>2</v>
      </c>
      <c r="T52" s="56">
        <f t="shared" si="6"/>
        <v>7</v>
      </c>
      <c r="U52" s="48">
        <v>96</v>
      </c>
      <c r="V52" s="57">
        <f t="shared" si="7"/>
        <v>2</v>
      </c>
      <c r="W52" s="58">
        <v>96</v>
      </c>
      <c r="X52" s="59">
        <f t="shared" si="8"/>
        <v>2</v>
      </c>
      <c r="Y52" s="48">
        <v>74349</v>
      </c>
      <c r="Z52" s="60">
        <f t="shared" si="23"/>
        <v>1</v>
      </c>
      <c r="AA52" s="48">
        <v>20763</v>
      </c>
      <c r="AB52" s="61">
        <f t="shared" si="10"/>
        <v>1</v>
      </c>
      <c r="AC52" s="48" t="s">
        <v>35</v>
      </c>
      <c r="AD52" s="59">
        <f t="shared" si="11"/>
        <v>1</v>
      </c>
      <c r="AE52" s="62">
        <f t="shared" si="12"/>
        <v>7</v>
      </c>
      <c r="AF52" s="48">
        <v>3453</v>
      </c>
      <c r="AG52" s="63">
        <f t="shared" si="13"/>
        <v>1.6835689907362261</v>
      </c>
      <c r="AH52" s="64">
        <f t="shared" si="14"/>
        <v>0</v>
      </c>
      <c r="AI52" s="48">
        <v>5584</v>
      </c>
      <c r="AJ52" s="48">
        <f t="shared" si="15"/>
        <v>2.7305623471882638</v>
      </c>
      <c r="AK52" s="65">
        <f t="shared" si="16"/>
        <v>0</v>
      </c>
      <c r="AL52" s="48">
        <v>3149</v>
      </c>
      <c r="AM52" s="48">
        <f t="shared" si="17"/>
        <v>33.147368421052633</v>
      </c>
      <c r="AN52" s="66">
        <f t="shared" si="18"/>
        <v>1</v>
      </c>
      <c r="AO52" s="67">
        <f t="shared" si="19"/>
        <v>1</v>
      </c>
      <c r="AP52" s="68">
        <f t="shared" si="20"/>
        <v>15</v>
      </c>
      <c r="AQ52" s="84">
        <f t="shared" si="21"/>
        <v>0.83333333333333337</v>
      </c>
      <c r="AR52" s="85" t="s">
        <v>82</v>
      </c>
      <c r="AS52" s="71"/>
      <c r="AT52" s="71"/>
      <c r="AU52" s="71"/>
      <c r="AV52" s="71"/>
      <c r="AW52" s="71"/>
    </row>
    <row r="53" spans="1:49" s="72" customFormat="1" x14ac:dyDescent="0.2">
      <c r="A53" s="46">
        <f t="shared" si="22"/>
        <v>49</v>
      </c>
      <c r="B53" s="73" t="s">
        <v>83</v>
      </c>
      <c r="C53" s="48">
        <v>56</v>
      </c>
      <c r="D53" s="48">
        <v>57</v>
      </c>
      <c r="E53" s="49">
        <f t="shared" si="0"/>
        <v>1</v>
      </c>
      <c r="F53" s="50">
        <v>1212</v>
      </c>
      <c r="G53" s="48">
        <v>1212</v>
      </c>
      <c r="H53" s="51">
        <f t="shared" si="1"/>
        <v>1</v>
      </c>
      <c r="I53" s="50">
        <v>43</v>
      </c>
      <c r="J53" s="48">
        <v>43</v>
      </c>
      <c r="K53" s="52">
        <f t="shared" si="2"/>
        <v>1</v>
      </c>
      <c r="L53" s="48">
        <v>1287</v>
      </c>
      <c r="M53" s="48">
        <v>98</v>
      </c>
      <c r="N53" s="53">
        <f t="shared" si="3"/>
        <v>2</v>
      </c>
      <c r="O53" s="48">
        <v>232</v>
      </c>
      <c r="P53" s="53">
        <f t="shared" si="24"/>
        <v>1</v>
      </c>
      <c r="Q53" s="77">
        <v>1402</v>
      </c>
      <c r="R53" s="48">
        <v>1320</v>
      </c>
      <c r="S53" s="55">
        <f t="shared" si="5"/>
        <v>1</v>
      </c>
      <c r="T53" s="56">
        <f t="shared" si="6"/>
        <v>7</v>
      </c>
      <c r="U53" s="48">
        <v>99</v>
      </c>
      <c r="V53" s="57">
        <f t="shared" si="7"/>
        <v>2</v>
      </c>
      <c r="W53" s="58">
        <v>98</v>
      </c>
      <c r="X53" s="59">
        <f t="shared" si="8"/>
        <v>2</v>
      </c>
      <c r="Y53" s="48">
        <v>52405</v>
      </c>
      <c r="Z53" s="60">
        <f t="shared" si="23"/>
        <v>1</v>
      </c>
      <c r="AA53" s="48">
        <v>13951</v>
      </c>
      <c r="AB53" s="61">
        <f t="shared" si="10"/>
        <v>1</v>
      </c>
      <c r="AC53" s="48" t="s">
        <v>35</v>
      </c>
      <c r="AD53" s="59">
        <f t="shared" si="11"/>
        <v>1</v>
      </c>
      <c r="AE53" s="62">
        <f t="shared" si="12"/>
        <v>7</v>
      </c>
      <c r="AF53" s="48">
        <v>5423</v>
      </c>
      <c r="AG53" s="63">
        <f t="shared" si="13"/>
        <v>4.2136752136752138</v>
      </c>
      <c r="AH53" s="64">
        <f t="shared" si="14"/>
        <v>0</v>
      </c>
      <c r="AI53" s="48">
        <v>1438</v>
      </c>
      <c r="AJ53" s="48">
        <f t="shared" si="15"/>
        <v>1.1864686468646866</v>
      </c>
      <c r="AK53" s="65">
        <f t="shared" si="16"/>
        <v>0</v>
      </c>
      <c r="AL53" s="48">
        <v>2310</v>
      </c>
      <c r="AM53" s="48">
        <f t="shared" si="17"/>
        <v>40.526315789473685</v>
      </c>
      <c r="AN53" s="66">
        <f t="shared" si="18"/>
        <v>1</v>
      </c>
      <c r="AO53" s="67">
        <f t="shared" si="19"/>
        <v>1</v>
      </c>
      <c r="AP53" s="68">
        <f t="shared" si="20"/>
        <v>15</v>
      </c>
      <c r="AQ53" s="84">
        <f t="shared" si="21"/>
        <v>0.83333333333333337</v>
      </c>
      <c r="AR53" s="85" t="s">
        <v>83</v>
      </c>
      <c r="AS53" s="71"/>
      <c r="AT53" s="71"/>
      <c r="AU53" s="71"/>
      <c r="AV53" s="71"/>
      <c r="AW53" s="71"/>
    </row>
    <row r="54" spans="1:49" s="71" customFormat="1" x14ac:dyDescent="0.2">
      <c r="A54" s="46">
        <f t="shared" si="22"/>
        <v>50</v>
      </c>
      <c r="B54" s="73" t="s">
        <v>84</v>
      </c>
      <c r="C54" s="48">
        <v>108</v>
      </c>
      <c r="D54" s="48">
        <v>125</v>
      </c>
      <c r="E54" s="49">
        <f t="shared" si="0"/>
        <v>1</v>
      </c>
      <c r="F54" s="50">
        <v>2486</v>
      </c>
      <c r="G54" s="48">
        <v>2474</v>
      </c>
      <c r="H54" s="51">
        <f t="shared" si="1"/>
        <v>1</v>
      </c>
      <c r="I54" s="50">
        <v>84</v>
      </c>
      <c r="J54" s="48">
        <v>84</v>
      </c>
      <c r="K54" s="52">
        <f t="shared" si="2"/>
        <v>1</v>
      </c>
      <c r="L54" s="48">
        <v>3039</v>
      </c>
      <c r="M54" s="48">
        <v>97</v>
      </c>
      <c r="N54" s="53">
        <f t="shared" si="3"/>
        <v>2</v>
      </c>
      <c r="O54" s="48">
        <v>505</v>
      </c>
      <c r="P54" s="53">
        <f t="shared" si="24"/>
        <v>1</v>
      </c>
      <c r="Q54" s="54">
        <v>2743</v>
      </c>
      <c r="R54" s="48">
        <v>3056</v>
      </c>
      <c r="S54" s="55">
        <f t="shared" si="5"/>
        <v>2</v>
      </c>
      <c r="T54" s="56">
        <f t="shared" si="6"/>
        <v>8</v>
      </c>
      <c r="U54" s="48">
        <v>98</v>
      </c>
      <c r="V54" s="57">
        <f t="shared" si="7"/>
        <v>2</v>
      </c>
      <c r="W54" s="58">
        <v>86</v>
      </c>
      <c r="X54" s="59">
        <f t="shared" si="8"/>
        <v>1</v>
      </c>
      <c r="Y54" s="48">
        <v>90530</v>
      </c>
      <c r="Z54" s="60">
        <f t="shared" si="23"/>
        <v>1</v>
      </c>
      <c r="AA54" s="48">
        <v>29693</v>
      </c>
      <c r="AB54" s="61">
        <f t="shared" si="10"/>
        <v>1</v>
      </c>
      <c r="AC54" s="48" t="s">
        <v>35</v>
      </c>
      <c r="AD54" s="59">
        <f t="shared" si="11"/>
        <v>1</v>
      </c>
      <c r="AE54" s="62">
        <f t="shared" si="12"/>
        <v>6</v>
      </c>
      <c r="AF54" s="48">
        <v>9625</v>
      </c>
      <c r="AG54" s="63">
        <f t="shared" si="13"/>
        <v>3.1671602500822638</v>
      </c>
      <c r="AH54" s="64">
        <f t="shared" si="14"/>
        <v>0</v>
      </c>
      <c r="AI54" s="48">
        <v>10227</v>
      </c>
      <c r="AJ54" s="48">
        <f t="shared" si="15"/>
        <v>4.1337914308811641</v>
      </c>
      <c r="AK54" s="65">
        <f t="shared" si="16"/>
        <v>0</v>
      </c>
      <c r="AL54" s="48">
        <v>4971</v>
      </c>
      <c r="AM54" s="48">
        <f t="shared" si="17"/>
        <v>39.768000000000001</v>
      </c>
      <c r="AN54" s="66">
        <f t="shared" si="18"/>
        <v>1</v>
      </c>
      <c r="AO54" s="67">
        <f t="shared" si="19"/>
        <v>1</v>
      </c>
      <c r="AP54" s="68">
        <f t="shared" si="20"/>
        <v>15</v>
      </c>
      <c r="AQ54" s="84">
        <f t="shared" si="21"/>
        <v>0.83333333333333337</v>
      </c>
      <c r="AR54" s="85" t="s">
        <v>84</v>
      </c>
    </row>
    <row r="55" spans="1:49" s="71" customFormat="1" x14ac:dyDescent="0.2">
      <c r="A55" s="46">
        <f t="shared" si="22"/>
        <v>51</v>
      </c>
      <c r="B55" s="73" t="s">
        <v>85</v>
      </c>
      <c r="C55" s="48">
        <v>26</v>
      </c>
      <c r="D55" s="48">
        <v>28</v>
      </c>
      <c r="E55" s="49">
        <f t="shared" si="0"/>
        <v>1</v>
      </c>
      <c r="F55" s="50">
        <v>512</v>
      </c>
      <c r="G55" s="48">
        <v>517</v>
      </c>
      <c r="H55" s="51">
        <f t="shared" si="1"/>
        <v>1</v>
      </c>
      <c r="I55" s="50">
        <v>21</v>
      </c>
      <c r="J55" s="48">
        <v>21</v>
      </c>
      <c r="K55" s="52">
        <f t="shared" si="2"/>
        <v>1</v>
      </c>
      <c r="L55" s="48">
        <v>827</v>
      </c>
      <c r="M55" s="48">
        <v>95</v>
      </c>
      <c r="N55" s="53">
        <f t="shared" si="3"/>
        <v>2</v>
      </c>
      <c r="O55" s="48">
        <v>310</v>
      </c>
      <c r="P55" s="53">
        <f t="shared" si="24"/>
        <v>1</v>
      </c>
      <c r="Q55" s="54">
        <v>630</v>
      </c>
      <c r="R55" s="48">
        <v>611</v>
      </c>
      <c r="S55" s="55">
        <f t="shared" si="5"/>
        <v>2</v>
      </c>
      <c r="T55" s="56">
        <f t="shared" si="6"/>
        <v>8</v>
      </c>
      <c r="U55" s="48">
        <v>95</v>
      </c>
      <c r="V55" s="57">
        <f t="shared" si="7"/>
        <v>2</v>
      </c>
      <c r="W55" s="58">
        <v>84</v>
      </c>
      <c r="X55" s="59">
        <f t="shared" si="8"/>
        <v>1</v>
      </c>
      <c r="Y55" s="48">
        <v>14843</v>
      </c>
      <c r="Z55" s="60">
        <f t="shared" si="23"/>
        <v>1</v>
      </c>
      <c r="AA55" s="48">
        <v>4027</v>
      </c>
      <c r="AB55" s="61">
        <f t="shared" si="10"/>
        <v>1</v>
      </c>
      <c r="AC55" s="48" t="s">
        <v>35</v>
      </c>
      <c r="AD55" s="59">
        <f t="shared" si="11"/>
        <v>1</v>
      </c>
      <c r="AE55" s="62">
        <f t="shared" si="12"/>
        <v>6</v>
      </c>
      <c r="AF55" s="48">
        <v>297</v>
      </c>
      <c r="AG55" s="63">
        <f t="shared" si="13"/>
        <v>0.35912938331318017</v>
      </c>
      <c r="AH55" s="64">
        <f t="shared" si="14"/>
        <v>0</v>
      </c>
      <c r="AI55" s="48">
        <v>673</v>
      </c>
      <c r="AJ55" s="48">
        <f t="shared" si="15"/>
        <v>1.3017408123791103</v>
      </c>
      <c r="AK55" s="65">
        <f t="shared" si="16"/>
        <v>0</v>
      </c>
      <c r="AL55" s="48">
        <v>849</v>
      </c>
      <c r="AM55" s="48">
        <f t="shared" si="17"/>
        <v>30.321428571428573</v>
      </c>
      <c r="AN55" s="66">
        <f t="shared" si="18"/>
        <v>1</v>
      </c>
      <c r="AO55" s="67">
        <f t="shared" si="19"/>
        <v>1</v>
      </c>
      <c r="AP55" s="68">
        <f t="shared" si="20"/>
        <v>15</v>
      </c>
      <c r="AQ55" s="84">
        <f t="shared" si="21"/>
        <v>0.83333333333333337</v>
      </c>
      <c r="AR55" s="85" t="s">
        <v>85</v>
      </c>
    </row>
    <row r="56" spans="1:49" s="87" customFormat="1" x14ac:dyDescent="0.2">
      <c r="A56" s="46">
        <f t="shared" si="22"/>
        <v>52</v>
      </c>
      <c r="B56" s="73" t="s">
        <v>86</v>
      </c>
      <c r="C56" s="48">
        <f>71+2</f>
        <v>73</v>
      </c>
      <c r="D56" s="48">
        <v>86</v>
      </c>
      <c r="E56" s="49">
        <f t="shared" si="0"/>
        <v>1</v>
      </c>
      <c r="F56" s="50">
        <v>1631</v>
      </c>
      <c r="G56" s="48">
        <v>1631</v>
      </c>
      <c r="H56" s="51">
        <f t="shared" si="1"/>
        <v>1</v>
      </c>
      <c r="I56" s="50">
        <v>54</v>
      </c>
      <c r="J56" s="48">
        <v>54</v>
      </c>
      <c r="K56" s="52">
        <f t="shared" si="2"/>
        <v>1</v>
      </c>
      <c r="L56" s="48">
        <v>2296</v>
      </c>
      <c r="M56" s="48">
        <v>97</v>
      </c>
      <c r="N56" s="53">
        <f t="shared" si="3"/>
        <v>2</v>
      </c>
      <c r="O56" s="48">
        <v>515</v>
      </c>
      <c r="P56" s="53">
        <f t="shared" si="24"/>
        <v>1</v>
      </c>
      <c r="Q56" s="54">
        <v>1737</v>
      </c>
      <c r="R56" s="48">
        <v>2074</v>
      </c>
      <c r="S56" s="55">
        <f t="shared" si="5"/>
        <v>2</v>
      </c>
      <c r="T56" s="56">
        <f t="shared" si="6"/>
        <v>8</v>
      </c>
      <c r="U56" s="48">
        <v>99</v>
      </c>
      <c r="V56" s="57">
        <f t="shared" si="7"/>
        <v>2</v>
      </c>
      <c r="W56" s="58">
        <v>97</v>
      </c>
      <c r="X56" s="59">
        <f t="shared" si="8"/>
        <v>2</v>
      </c>
      <c r="Y56" s="48">
        <v>63841</v>
      </c>
      <c r="Z56" s="60">
        <f t="shared" si="23"/>
        <v>1</v>
      </c>
      <c r="AA56" s="48">
        <v>20092</v>
      </c>
      <c r="AB56" s="61">
        <f t="shared" si="10"/>
        <v>1</v>
      </c>
      <c r="AC56" s="48" t="s">
        <v>35</v>
      </c>
      <c r="AD56" s="59">
        <f t="shared" si="11"/>
        <v>1</v>
      </c>
      <c r="AE56" s="62">
        <f t="shared" si="12"/>
        <v>7</v>
      </c>
      <c r="AF56" s="48">
        <v>7434</v>
      </c>
      <c r="AG56" s="63">
        <f t="shared" si="13"/>
        <v>3.2378048780487805</v>
      </c>
      <c r="AH56" s="64">
        <f t="shared" si="14"/>
        <v>0</v>
      </c>
      <c r="AI56" s="48">
        <v>4692</v>
      </c>
      <c r="AJ56" s="48">
        <f t="shared" si="15"/>
        <v>2.8767627222562844</v>
      </c>
      <c r="AK56" s="65">
        <f t="shared" si="16"/>
        <v>0</v>
      </c>
      <c r="AL56" s="48">
        <v>2499</v>
      </c>
      <c r="AM56" s="48">
        <f t="shared" si="17"/>
        <v>29.058139534883722</v>
      </c>
      <c r="AN56" s="66">
        <f t="shared" si="18"/>
        <v>0</v>
      </c>
      <c r="AO56" s="67">
        <f t="shared" si="19"/>
        <v>0</v>
      </c>
      <c r="AP56" s="68">
        <f t="shared" si="20"/>
        <v>15</v>
      </c>
      <c r="AQ56" s="84">
        <f t="shared" si="21"/>
        <v>0.83333333333333337</v>
      </c>
      <c r="AR56" s="85" t="s">
        <v>86</v>
      </c>
      <c r="AS56" s="72"/>
      <c r="AT56" s="72"/>
      <c r="AU56" s="72"/>
      <c r="AV56" s="72"/>
      <c r="AW56" s="72"/>
    </row>
    <row r="57" spans="1:49" s="71" customFormat="1" x14ac:dyDescent="0.2">
      <c r="A57" s="46">
        <f t="shared" si="22"/>
        <v>53</v>
      </c>
      <c r="B57" s="73" t="s">
        <v>87</v>
      </c>
      <c r="C57" s="48">
        <f>13+1</f>
        <v>14</v>
      </c>
      <c r="D57" s="48">
        <v>16</v>
      </c>
      <c r="E57" s="49">
        <f t="shared" si="0"/>
        <v>1</v>
      </c>
      <c r="F57" s="50">
        <v>158</v>
      </c>
      <c r="G57" s="48">
        <v>167</v>
      </c>
      <c r="H57" s="51">
        <v>1</v>
      </c>
      <c r="I57" s="50">
        <v>10</v>
      </c>
      <c r="J57" s="48">
        <v>10</v>
      </c>
      <c r="K57" s="52">
        <f t="shared" si="2"/>
        <v>1</v>
      </c>
      <c r="L57" s="48">
        <v>220</v>
      </c>
      <c r="M57" s="48">
        <v>100</v>
      </c>
      <c r="N57" s="53">
        <f t="shared" si="3"/>
        <v>2</v>
      </c>
      <c r="O57" s="88">
        <v>169</v>
      </c>
      <c r="P57" s="53">
        <v>1</v>
      </c>
      <c r="Q57" s="54">
        <v>273</v>
      </c>
      <c r="R57" s="48">
        <v>317</v>
      </c>
      <c r="S57" s="55">
        <f t="shared" si="5"/>
        <v>2</v>
      </c>
      <c r="T57" s="56">
        <f t="shared" si="6"/>
        <v>8</v>
      </c>
      <c r="U57" s="48">
        <v>98</v>
      </c>
      <c r="V57" s="57">
        <f t="shared" si="7"/>
        <v>2</v>
      </c>
      <c r="W57" s="58">
        <v>99</v>
      </c>
      <c r="X57" s="59">
        <f t="shared" si="8"/>
        <v>2</v>
      </c>
      <c r="Y57" s="48">
        <v>6634</v>
      </c>
      <c r="Z57" s="60">
        <f t="shared" si="23"/>
        <v>1</v>
      </c>
      <c r="AA57" s="48">
        <v>2533</v>
      </c>
      <c r="AB57" s="61">
        <f t="shared" si="10"/>
        <v>1</v>
      </c>
      <c r="AC57" s="48" t="s">
        <v>35</v>
      </c>
      <c r="AD57" s="59">
        <f t="shared" si="11"/>
        <v>1</v>
      </c>
      <c r="AE57" s="62">
        <f t="shared" si="12"/>
        <v>7</v>
      </c>
      <c r="AF57" s="48">
        <v>250</v>
      </c>
      <c r="AG57" s="63">
        <f t="shared" si="13"/>
        <v>1.1363636363636365</v>
      </c>
      <c r="AH57" s="64">
        <f t="shared" si="14"/>
        <v>0</v>
      </c>
      <c r="AI57" s="48">
        <v>30</v>
      </c>
      <c r="AJ57" s="48">
        <f t="shared" si="15"/>
        <v>0.17964071856287425</v>
      </c>
      <c r="AK57" s="65">
        <f t="shared" si="16"/>
        <v>0</v>
      </c>
      <c r="AL57" s="48">
        <v>365</v>
      </c>
      <c r="AM57" s="48">
        <f t="shared" si="17"/>
        <v>22.8125</v>
      </c>
      <c r="AN57" s="66">
        <f t="shared" si="18"/>
        <v>0</v>
      </c>
      <c r="AO57" s="67">
        <f t="shared" si="19"/>
        <v>0</v>
      </c>
      <c r="AP57" s="68">
        <f t="shared" si="20"/>
        <v>15</v>
      </c>
      <c r="AQ57" s="84">
        <f t="shared" si="21"/>
        <v>0.83333333333333337</v>
      </c>
      <c r="AR57" s="85" t="s">
        <v>87</v>
      </c>
    </row>
    <row r="58" spans="1:49" s="71" customFormat="1" x14ac:dyDescent="0.2">
      <c r="A58" s="46">
        <f t="shared" si="22"/>
        <v>54</v>
      </c>
      <c r="B58" s="73" t="s">
        <v>88</v>
      </c>
      <c r="C58" s="48">
        <v>75</v>
      </c>
      <c r="D58" s="48">
        <v>82</v>
      </c>
      <c r="E58" s="49">
        <f t="shared" si="0"/>
        <v>1</v>
      </c>
      <c r="F58" s="50">
        <v>1810</v>
      </c>
      <c r="G58" s="48">
        <v>1804</v>
      </c>
      <c r="H58" s="51">
        <f t="shared" ref="H58:H72" si="25">IF(OR(0.04&gt;=(F58-G58)/F58),(-0.04&lt;=(F58-G58)/F58)*1,0)</f>
        <v>1</v>
      </c>
      <c r="I58" s="50">
        <v>58</v>
      </c>
      <c r="J58" s="48">
        <v>58</v>
      </c>
      <c r="K58" s="52">
        <f t="shared" si="2"/>
        <v>1</v>
      </c>
      <c r="L58" s="48">
        <v>2700</v>
      </c>
      <c r="M58" s="48">
        <v>94</v>
      </c>
      <c r="N58" s="53">
        <f t="shared" si="3"/>
        <v>1</v>
      </c>
      <c r="O58" s="48">
        <v>280</v>
      </c>
      <c r="P58" s="53">
        <f t="shared" ref="P58:P69" si="26">IF(O58&gt;=200,1,0)</f>
        <v>1</v>
      </c>
      <c r="Q58" s="77">
        <v>1905</v>
      </c>
      <c r="R58" s="48">
        <v>1835</v>
      </c>
      <c r="S58" s="55">
        <f t="shared" si="5"/>
        <v>2</v>
      </c>
      <c r="T58" s="56">
        <f t="shared" si="6"/>
        <v>7</v>
      </c>
      <c r="U58" s="48">
        <v>93</v>
      </c>
      <c r="V58" s="57">
        <f t="shared" si="7"/>
        <v>1</v>
      </c>
      <c r="W58" s="58">
        <v>84</v>
      </c>
      <c r="X58" s="59">
        <f t="shared" si="8"/>
        <v>1</v>
      </c>
      <c r="Y58" s="48">
        <v>72009</v>
      </c>
      <c r="Z58" s="60">
        <f t="shared" si="23"/>
        <v>1</v>
      </c>
      <c r="AA58" s="48">
        <v>25781</v>
      </c>
      <c r="AB58" s="61">
        <f t="shared" si="10"/>
        <v>1</v>
      </c>
      <c r="AC58" s="48" t="s">
        <v>35</v>
      </c>
      <c r="AD58" s="59">
        <f t="shared" si="11"/>
        <v>1</v>
      </c>
      <c r="AE58" s="62">
        <f t="shared" si="12"/>
        <v>5</v>
      </c>
      <c r="AF58" s="48">
        <v>15035</v>
      </c>
      <c r="AG58" s="63">
        <f t="shared" si="13"/>
        <v>5.5685185185185189</v>
      </c>
      <c r="AH58" s="64">
        <f t="shared" si="14"/>
        <v>1</v>
      </c>
      <c r="AI58" s="48">
        <v>29640</v>
      </c>
      <c r="AJ58" s="48">
        <f t="shared" si="15"/>
        <v>16.430155210643015</v>
      </c>
      <c r="AK58" s="65">
        <f t="shared" si="16"/>
        <v>1</v>
      </c>
      <c r="AL58" s="48">
        <v>2994</v>
      </c>
      <c r="AM58" s="48">
        <f t="shared" si="17"/>
        <v>36.512195121951223</v>
      </c>
      <c r="AN58" s="66">
        <f t="shared" si="18"/>
        <v>1</v>
      </c>
      <c r="AO58" s="67">
        <f t="shared" si="19"/>
        <v>3</v>
      </c>
      <c r="AP58" s="68">
        <f t="shared" si="20"/>
        <v>15</v>
      </c>
      <c r="AQ58" s="84">
        <f t="shared" si="21"/>
        <v>0.83333333333333337</v>
      </c>
      <c r="AR58" s="85" t="s">
        <v>88</v>
      </c>
    </row>
    <row r="59" spans="1:49" s="71" customFormat="1" x14ac:dyDescent="0.2">
      <c r="A59" s="46">
        <f t="shared" si="22"/>
        <v>55</v>
      </c>
      <c r="B59" s="73" t="s">
        <v>89</v>
      </c>
      <c r="C59" s="48">
        <f>48+7</f>
        <v>55</v>
      </c>
      <c r="D59" s="48">
        <v>60</v>
      </c>
      <c r="E59" s="49">
        <f t="shared" si="0"/>
        <v>1</v>
      </c>
      <c r="F59" s="50">
        <v>980</v>
      </c>
      <c r="G59" s="48">
        <v>977</v>
      </c>
      <c r="H59" s="51">
        <f t="shared" si="25"/>
        <v>1</v>
      </c>
      <c r="I59" s="50">
        <v>34</v>
      </c>
      <c r="J59" s="48">
        <v>34</v>
      </c>
      <c r="K59" s="52">
        <f t="shared" si="2"/>
        <v>1</v>
      </c>
      <c r="L59" s="48">
        <v>1099</v>
      </c>
      <c r="M59" s="48">
        <v>99</v>
      </c>
      <c r="N59" s="53">
        <f t="shared" si="3"/>
        <v>2</v>
      </c>
      <c r="O59" s="48">
        <v>606</v>
      </c>
      <c r="P59" s="53">
        <f t="shared" si="26"/>
        <v>1</v>
      </c>
      <c r="Q59" s="54">
        <v>1165</v>
      </c>
      <c r="R59" s="48">
        <v>1379</v>
      </c>
      <c r="S59" s="55">
        <f t="shared" si="5"/>
        <v>2</v>
      </c>
      <c r="T59" s="56">
        <f t="shared" si="6"/>
        <v>8</v>
      </c>
      <c r="U59" s="48">
        <v>94</v>
      </c>
      <c r="V59" s="57">
        <f t="shared" si="7"/>
        <v>1</v>
      </c>
      <c r="W59" s="58">
        <v>89</v>
      </c>
      <c r="X59" s="59">
        <f t="shared" si="8"/>
        <v>1</v>
      </c>
      <c r="Y59" s="48">
        <v>28592</v>
      </c>
      <c r="Z59" s="60">
        <f t="shared" si="23"/>
        <v>1</v>
      </c>
      <c r="AA59" s="48">
        <v>15968</v>
      </c>
      <c r="AB59" s="61">
        <f t="shared" si="10"/>
        <v>1</v>
      </c>
      <c r="AC59" s="48" t="s">
        <v>35</v>
      </c>
      <c r="AD59" s="59">
        <f t="shared" si="11"/>
        <v>1</v>
      </c>
      <c r="AE59" s="62">
        <f t="shared" si="12"/>
        <v>5</v>
      </c>
      <c r="AF59" s="48">
        <v>2043</v>
      </c>
      <c r="AG59" s="63">
        <f t="shared" si="13"/>
        <v>1.8589626933575978</v>
      </c>
      <c r="AH59" s="64">
        <f t="shared" si="14"/>
        <v>0</v>
      </c>
      <c r="AI59" s="48">
        <v>5011</v>
      </c>
      <c r="AJ59" s="48">
        <f t="shared" si="15"/>
        <v>5.1289662231320365</v>
      </c>
      <c r="AK59" s="65">
        <f t="shared" si="16"/>
        <v>0</v>
      </c>
      <c r="AL59" s="48">
        <v>1909</v>
      </c>
      <c r="AM59" s="48">
        <f t="shared" si="17"/>
        <v>31.816666666666666</v>
      </c>
      <c r="AN59" s="66">
        <f t="shared" si="18"/>
        <v>1</v>
      </c>
      <c r="AO59" s="67">
        <f t="shared" si="19"/>
        <v>1</v>
      </c>
      <c r="AP59" s="68">
        <f t="shared" si="20"/>
        <v>14</v>
      </c>
      <c r="AQ59" s="89">
        <f t="shared" si="21"/>
        <v>0.77777777777777779</v>
      </c>
      <c r="AR59" s="90" t="s">
        <v>89</v>
      </c>
    </row>
    <row r="60" spans="1:49" s="71" customFormat="1" x14ac:dyDescent="0.2">
      <c r="A60" s="46">
        <f t="shared" si="22"/>
        <v>56</v>
      </c>
      <c r="B60" s="73" t="s">
        <v>90</v>
      </c>
      <c r="C60" s="48">
        <f>27+3+4</f>
        <v>34</v>
      </c>
      <c r="D60" s="48">
        <v>34</v>
      </c>
      <c r="E60" s="49">
        <f t="shared" si="0"/>
        <v>1</v>
      </c>
      <c r="F60" s="50">
        <v>671</v>
      </c>
      <c r="G60" s="48">
        <v>680</v>
      </c>
      <c r="H60" s="51">
        <f t="shared" si="25"/>
        <v>1</v>
      </c>
      <c r="I60" s="50">
        <v>25</v>
      </c>
      <c r="J60" s="48">
        <v>25</v>
      </c>
      <c r="K60" s="52">
        <f t="shared" si="2"/>
        <v>1</v>
      </c>
      <c r="L60" s="48">
        <v>924</v>
      </c>
      <c r="M60" s="48">
        <v>78</v>
      </c>
      <c r="N60" s="53">
        <f t="shared" si="3"/>
        <v>0</v>
      </c>
      <c r="O60" s="48">
        <v>205</v>
      </c>
      <c r="P60" s="53">
        <f t="shared" si="26"/>
        <v>1</v>
      </c>
      <c r="Q60" s="76">
        <v>737</v>
      </c>
      <c r="R60" s="48">
        <v>849</v>
      </c>
      <c r="S60" s="55">
        <f t="shared" si="5"/>
        <v>2</v>
      </c>
      <c r="T60" s="56">
        <f t="shared" si="6"/>
        <v>6</v>
      </c>
      <c r="U60" s="48">
        <v>98</v>
      </c>
      <c r="V60" s="57">
        <f t="shared" si="7"/>
        <v>2</v>
      </c>
      <c r="W60" s="58">
        <v>98</v>
      </c>
      <c r="X60" s="59">
        <f t="shared" si="8"/>
        <v>2</v>
      </c>
      <c r="Y60" s="48">
        <v>21811</v>
      </c>
      <c r="Z60" s="60">
        <f t="shared" si="23"/>
        <v>1</v>
      </c>
      <c r="AA60" s="48">
        <v>8095</v>
      </c>
      <c r="AB60" s="61">
        <f t="shared" si="10"/>
        <v>1</v>
      </c>
      <c r="AC60" s="48" t="s">
        <v>35</v>
      </c>
      <c r="AD60" s="59">
        <f t="shared" si="11"/>
        <v>1</v>
      </c>
      <c r="AE60" s="62">
        <f t="shared" si="12"/>
        <v>7</v>
      </c>
      <c r="AF60" s="48">
        <v>2393</v>
      </c>
      <c r="AG60" s="63">
        <f t="shared" si="13"/>
        <v>2.58982683982684</v>
      </c>
      <c r="AH60" s="64">
        <f t="shared" si="14"/>
        <v>0</v>
      </c>
      <c r="AI60" s="48">
        <v>2263</v>
      </c>
      <c r="AJ60" s="48">
        <f t="shared" si="15"/>
        <v>3.3279411764705884</v>
      </c>
      <c r="AK60" s="65">
        <f t="shared" si="16"/>
        <v>0</v>
      </c>
      <c r="AL60" s="48">
        <v>1753</v>
      </c>
      <c r="AM60" s="48">
        <f t="shared" si="17"/>
        <v>51.558823529411768</v>
      </c>
      <c r="AN60" s="66">
        <f t="shared" si="18"/>
        <v>1</v>
      </c>
      <c r="AO60" s="67">
        <f t="shared" si="19"/>
        <v>1</v>
      </c>
      <c r="AP60" s="68">
        <f t="shared" si="20"/>
        <v>14</v>
      </c>
      <c r="AQ60" s="89">
        <f t="shared" si="21"/>
        <v>0.77777777777777779</v>
      </c>
      <c r="AR60" s="90" t="s">
        <v>90</v>
      </c>
    </row>
    <row r="61" spans="1:49" s="71" customFormat="1" x14ac:dyDescent="0.2">
      <c r="A61" s="46">
        <f t="shared" si="22"/>
        <v>57</v>
      </c>
      <c r="B61" s="73" t="s">
        <v>91</v>
      </c>
      <c r="C61" s="48">
        <v>70</v>
      </c>
      <c r="D61" s="48">
        <v>72</v>
      </c>
      <c r="E61" s="49">
        <f t="shared" si="0"/>
        <v>1</v>
      </c>
      <c r="F61" s="50">
        <v>1130</v>
      </c>
      <c r="G61" s="48">
        <v>1135</v>
      </c>
      <c r="H61" s="51">
        <f t="shared" si="25"/>
        <v>1</v>
      </c>
      <c r="I61" s="50">
        <v>40</v>
      </c>
      <c r="J61" s="48">
        <v>40</v>
      </c>
      <c r="K61" s="52">
        <f t="shared" si="2"/>
        <v>1</v>
      </c>
      <c r="L61" s="48">
        <v>1280</v>
      </c>
      <c r="M61" s="48">
        <v>99</v>
      </c>
      <c r="N61" s="53">
        <f t="shared" si="3"/>
        <v>2</v>
      </c>
      <c r="O61" s="48">
        <v>603</v>
      </c>
      <c r="P61" s="53">
        <f t="shared" si="26"/>
        <v>1</v>
      </c>
      <c r="Q61" s="54">
        <v>1309</v>
      </c>
      <c r="R61" s="48">
        <v>1533</v>
      </c>
      <c r="S61" s="55">
        <f t="shared" si="5"/>
        <v>2</v>
      </c>
      <c r="T61" s="56">
        <f t="shared" si="6"/>
        <v>8</v>
      </c>
      <c r="U61" s="48">
        <v>92</v>
      </c>
      <c r="V61" s="57">
        <f t="shared" si="7"/>
        <v>1</v>
      </c>
      <c r="W61" s="58">
        <v>90</v>
      </c>
      <c r="X61" s="59">
        <f t="shared" si="8"/>
        <v>2</v>
      </c>
      <c r="Y61" s="48">
        <v>37350</v>
      </c>
      <c r="Z61" s="60">
        <f t="shared" si="23"/>
        <v>1</v>
      </c>
      <c r="AA61" s="48">
        <v>16966</v>
      </c>
      <c r="AB61" s="61">
        <f t="shared" si="10"/>
        <v>1</v>
      </c>
      <c r="AC61" s="48" t="s">
        <v>35</v>
      </c>
      <c r="AD61" s="59">
        <f t="shared" si="11"/>
        <v>1</v>
      </c>
      <c r="AE61" s="62">
        <f t="shared" si="12"/>
        <v>6</v>
      </c>
      <c r="AF61" s="48">
        <v>4925</v>
      </c>
      <c r="AG61" s="63">
        <f t="shared" si="13"/>
        <v>3.84765625</v>
      </c>
      <c r="AH61" s="64">
        <f t="shared" si="14"/>
        <v>0</v>
      </c>
      <c r="AI61" s="48">
        <v>5787</v>
      </c>
      <c r="AJ61" s="48">
        <f t="shared" si="15"/>
        <v>5.0986784140969164</v>
      </c>
      <c r="AK61" s="65">
        <f t="shared" si="16"/>
        <v>0</v>
      </c>
      <c r="AL61" s="48">
        <v>1957</v>
      </c>
      <c r="AM61" s="48">
        <f t="shared" si="17"/>
        <v>27.180555555555557</v>
      </c>
      <c r="AN61" s="66">
        <f t="shared" si="18"/>
        <v>0</v>
      </c>
      <c r="AO61" s="67">
        <f t="shared" si="19"/>
        <v>0</v>
      </c>
      <c r="AP61" s="68">
        <f t="shared" si="20"/>
        <v>14</v>
      </c>
      <c r="AQ61" s="89">
        <f t="shared" si="21"/>
        <v>0.77777777777777779</v>
      </c>
      <c r="AR61" s="90" t="s">
        <v>91</v>
      </c>
    </row>
    <row r="62" spans="1:49" s="71" customFormat="1" x14ac:dyDescent="0.2">
      <c r="A62" s="46">
        <f t="shared" si="22"/>
        <v>58</v>
      </c>
      <c r="B62" s="73" t="s">
        <v>92</v>
      </c>
      <c r="C62" s="48">
        <v>68</v>
      </c>
      <c r="D62" s="48">
        <v>83</v>
      </c>
      <c r="E62" s="49">
        <f t="shared" si="0"/>
        <v>1</v>
      </c>
      <c r="F62" s="50">
        <v>1655</v>
      </c>
      <c r="G62" s="48">
        <v>1665</v>
      </c>
      <c r="H62" s="51">
        <f t="shared" si="25"/>
        <v>1</v>
      </c>
      <c r="I62" s="50">
        <v>50</v>
      </c>
      <c r="J62" s="48">
        <v>50</v>
      </c>
      <c r="K62" s="52">
        <f t="shared" si="2"/>
        <v>1</v>
      </c>
      <c r="L62" s="48">
        <v>1836</v>
      </c>
      <c r="M62" s="48">
        <v>96</v>
      </c>
      <c r="N62" s="53">
        <f t="shared" si="3"/>
        <v>2</v>
      </c>
      <c r="O62" s="48">
        <v>916</v>
      </c>
      <c r="P62" s="53">
        <f t="shared" si="26"/>
        <v>1</v>
      </c>
      <c r="Q62" s="54">
        <v>1600</v>
      </c>
      <c r="R62" s="48">
        <v>1869</v>
      </c>
      <c r="S62" s="55">
        <f t="shared" si="5"/>
        <v>2</v>
      </c>
      <c r="T62" s="56">
        <f t="shared" si="6"/>
        <v>8</v>
      </c>
      <c r="U62" s="48">
        <v>96</v>
      </c>
      <c r="V62" s="57">
        <f t="shared" si="7"/>
        <v>2</v>
      </c>
      <c r="W62" s="58">
        <v>85</v>
      </c>
      <c r="X62" s="59">
        <f t="shared" si="8"/>
        <v>1</v>
      </c>
      <c r="Y62" s="48">
        <v>59479</v>
      </c>
      <c r="Z62" s="60">
        <f t="shared" si="23"/>
        <v>1</v>
      </c>
      <c r="AA62" s="48">
        <v>22988</v>
      </c>
      <c r="AB62" s="61">
        <f t="shared" si="10"/>
        <v>1</v>
      </c>
      <c r="AC62" s="48" t="s">
        <v>35</v>
      </c>
      <c r="AD62" s="59">
        <f t="shared" si="11"/>
        <v>1</v>
      </c>
      <c r="AE62" s="62">
        <f t="shared" si="12"/>
        <v>6</v>
      </c>
      <c r="AF62" s="48">
        <v>3311</v>
      </c>
      <c r="AG62" s="63">
        <f t="shared" si="13"/>
        <v>1.8033769063180829</v>
      </c>
      <c r="AH62" s="64">
        <f t="shared" si="14"/>
        <v>0</v>
      </c>
      <c r="AI62" s="48">
        <v>4892</v>
      </c>
      <c r="AJ62" s="48">
        <f t="shared" si="15"/>
        <v>2.9381381381381382</v>
      </c>
      <c r="AK62" s="65">
        <f t="shared" si="16"/>
        <v>0</v>
      </c>
      <c r="AL62" s="48">
        <v>2248</v>
      </c>
      <c r="AM62" s="48">
        <f t="shared" si="17"/>
        <v>27.08433734939759</v>
      </c>
      <c r="AN62" s="66">
        <f t="shared" si="18"/>
        <v>0</v>
      </c>
      <c r="AO62" s="67">
        <f t="shared" si="19"/>
        <v>0</v>
      </c>
      <c r="AP62" s="68">
        <f t="shared" si="20"/>
        <v>14</v>
      </c>
      <c r="AQ62" s="89">
        <f t="shared" si="21"/>
        <v>0.77777777777777779</v>
      </c>
      <c r="AR62" s="90" t="s">
        <v>92</v>
      </c>
    </row>
    <row r="63" spans="1:49" s="71" customFormat="1" x14ac:dyDescent="0.2">
      <c r="A63" s="46">
        <f t="shared" si="22"/>
        <v>59</v>
      </c>
      <c r="B63" s="73" t="s">
        <v>93</v>
      </c>
      <c r="C63" s="48">
        <v>57</v>
      </c>
      <c r="D63" s="48">
        <v>61</v>
      </c>
      <c r="E63" s="49">
        <f t="shared" si="0"/>
        <v>1</v>
      </c>
      <c r="F63" s="50">
        <v>1217</v>
      </c>
      <c r="G63" s="48">
        <v>1190</v>
      </c>
      <c r="H63" s="51">
        <f t="shared" si="25"/>
        <v>1</v>
      </c>
      <c r="I63" s="50">
        <v>41</v>
      </c>
      <c r="J63" s="48">
        <v>41</v>
      </c>
      <c r="K63" s="52">
        <f t="shared" si="2"/>
        <v>1</v>
      </c>
      <c r="L63" s="48">
        <v>1682</v>
      </c>
      <c r="M63" s="48">
        <v>96</v>
      </c>
      <c r="N63" s="53">
        <f t="shared" si="3"/>
        <v>2</v>
      </c>
      <c r="O63" s="48">
        <v>749</v>
      </c>
      <c r="P63" s="53">
        <f t="shared" si="26"/>
        <v>1</v>
      </c>
      <c r="Q63" s="54">
        <v>1299</v>
      </c>
      <c r="R63" s="48">
        <v>1295</v>
      </c>
      <c r="S63" s="55">
        <f t="shared" si="5"/>
        <v>2</v>
      </c>
      <c r="T63" s="56">
        <f t="shared" si="6"/>
        <v>8</v>
      </c>
      <c r="U63" s="48">
        <v>94</v>
      </c>
      <c r="V63" s="57">
        <f t="shared" si="7"/>
        <v>1</v>
      </c>
      <c r="W63" s="58">
        <v>90</v>
      </c>
      <c r="X63" s="59">
        <f t="shared" si="8"/>
        <v>2</v>
      </c>
      <c r="Y63" s="48">
        <v>36587</v>
      </c>
      <c r="Z63" s="60">
        <f t="shared" si="23"/>
        <v>1</v>
      </c>
      <c r="AA63" s="48">
        <v>12396</v>
      </c>
      <c r="AB63" s="61">
        <f t="shared" si="10"/>
        <v>1</v>
      </c>
      <c r="AC63" s="48" t="s">
        <v>35</v>
      </c>
      <c r="AD63" s="59">
        <f t="shared" si="11"/>
        <v>1</v>
      </c>
      <c r="AE63" s="62">
        <f t="shared" si="12"/>
        <v>6</v>
      </c>
      <c r="AF63" s="48">
        <v>2194</v>
      </c>
      <c r="AG63" s="63">
        <f t="shared" si="13"/>
        <v>1.3043995243757431</v>
      </c>
      <c r="AH63" s="64">
        <f t="shared" si="14"/>
        <v>0</v>
      </c>
      <c r="AI63" s="48">
        <v>3230</v>
      </c>
      <c r="AJ63" s="48">
        <f t="shared" si="15"/>
        <v>2.7142857142857144</v>
      </c>
      <c r="AK63" s="65">
        <f t="shared" si="16"/>
        <v>0</v>
      </c>
      <c r="AL63" s="48">
        <v>1597</v>
      </c>
      <c r="AM63" s="48">
        <f t="shared" si="17"/>
        <v>26.180327868852459</v>
      </c>
      <c r="AN63" s="66">
        <f t="shared" si="18"/>
        <v>0</v>
      </c>
      <c r="AO63" s="67">
        <f t="shared" si="19"/>
        <v>0</v>
      </c>
      <c r="AP63" s="68">
        <f t="shared" si="20"/>
        <v>14</v>
      </c>
      <c r="AQ63" s="89">
        <f t="shared" si="21"/>
        <v>0.77777777777777779</v>
      </c>
      <c r="AR63" s="90" t="s">
        <v>93</v>
      </c>
      <c r="AS63" s="72"/>
      <c r="AT63" s="72"/>
      <c r="AU63" s="72"/>
      <c r="AV63" s="72"/>
      <c r="AW63" s="72"/>
    </row>
    <row r="64" spans="1:49" s="71" customFormat="1" x14ac:dyDescent="0.2">
      <c r="A64" s="46">
        <f t="shared" si="22"/>
        <v>60</v>
      </c>
      <c r="B64" s="73" t="s">
        <v>94</v>
      </c>
      <c r="C64" s="48">
        <v>87</v>
      </c>
      <c r="D64" s="48">
        <v>96</v>
      </c>
      <c r="E64" s="49">
        <f t="shared" si="0"/>
        <v>1</v>
      </c>
      <c r="F64" s="50">
        <v>1850</v>
      </c>
      <c r="G64" s="48">
        <v>1850</v>
      </c>
      <c r="H64" s="51">
        <f t="shared" si="25"/>
        <v>1</v>
      </c>
      <c r="I64" s="50">
        <v>58</v>
      </c>
      <c r="J64" s="48">
        <v>58</v>
      </c>
      <c r="K64" s="52">
        <f t="shared" si="2"/>
        <v>1</v>
      </c>
      <c r="L64" s="48">
        <v>2739</v>
      </c>
      <c r="M64" s="48">
        <v>100</v>
      </c>
      <c r="N64" s="53">
        <f t="shared" si="3"/>
        <v>2</v>
      </c>
      <c r="O64" s="48">
        <v>238</v>
      </c>
      <c r="P64" s="53">
        <f t="shared" si="26"/>
        <v>1</v>
      </c>
      <c r="Q64" s="54">
        <v>1672</v>
      </c>
      <c r="R64" s="48">
        <v>2189</v>
      </c>
      <c r="S64" s="55">
        <f t="shared" si="5"/>
        <v>2</v>
      </c>
      <c r="T64" s="56">
        <f t="shared" si="6"/>
        <v>8</v>
      </c>
      <c r="U64" s="48">
        <v>90</v>
      </c>
      <c r="V64" s="57">
        <f t="shared" si="7"/>
        <v>1</v>
      </c>
      <c r="W64" s="58">
        <v>87</v>
      </c>
      <c r="X64" s="59">
        <f t="shared" si="8"/>
        <v>1</v>
      </c>
      <c r="Y64" s="48">
        <v>64621</v>
      </c>
      <c r="Z64" s="60">
        <f t="shared" si="23"/>
        <v>1</v>
      </c>
      <c r="AA64" s="48">
        <v>21408</v>
      </c>
      <c r="AB64" s="61">
        <f t="shared" si="10"/>
        <v>1</v>
      </c>
      <c r="AC64" s="48" t="s">
        <v>35</v>
      </c>
      <c r="AD64" s="59">
        <f t="shared" si="11"/>
        <v>1</v>
      </c>
      <c r="AE64" s="62">
        <f t="shared" si="12"/>
        <v>5</v>
      </c>
      <c r="AF64" s="48">
        <v>8125</v>
      </c>
      <c r="AG64" s="63">
        <f t="shared" si="13"/>
        <v>2.9664110989412196</v>
      </c>
      <c r="AH64" s="64">
        <f t="shared" si="14"/>
        <v>0</v>
      </c>
      <c r="AI64" s="48">
        <v>3698</v>
      </c>
      <c r="AJ64" s="48">
        <f t="shared" si="15"/>
        <v>1.9989189189189189</v>
      </c>
      <c r="AK64" s="65">
        <f t="shared" si="16"/>
        <v>0</v>
      </c>
      <c r="AL64" s="48">
        <v>3215</v>
      </c>
      <c r="AM64" s="48">
        <f t="shared" si="17"/>
        <v>33.489583333333336</v>
      </c>
      <c r="AN64" s="66">
        <f t="shared" si="18"/>
        <v>1</v>
      </c>
      <c r="AO64" s="67">
        <f t="shared" si="19"/>
        <v>1</v>
      </c>
      <c r="AP64" s="68">
        <f t="shared" si="20"/>
        <v>14</v>
      </c>
      <c r="AQ64" s="89">
        <f t="shared" si="21"/>
        <v>0.77777777777777779</v>
      </c>
      <c r="AR64" s="90" t="s">
        <v>94</v>
      </c>
    </row>
    <row r="65" spans="1:49" s="71" customFormat="1" x14ac:dyDescent="0.2">
      <c r="A65" s="46">
        <f t="shared" si="22"/>
        <v>61</v>
      </c>
      <c r="B65" s="73" t="s">
        <v>95</v>
      </c>
      <c r="C65" s="48">
        <v>58</v>
      </c>
      <c r="D65" s="48">
        <v>70</v>
      </c>
      <c r="E65" s="49">
        <f t="shared" si="0"/>
        <v>1</v>
      </c>
      <c r="F65" s="50">
        <v>1301</v>
      </c>
      <c r="G65" s="48">
        <v>1307</v>
      </c>
      <c r="H65" s="51">
        <f t="shared" si="25"/>
        <v>1</v>
      </c>
      <c r="I65" s="50">
        <v>43</v>
      </c>
      <c r="J65" s="48">
        <v>43</v>
      </c>
      <c r="K65" s="52">
        <f t="shared" si="2"/>
        <v>1</v>
      </c>
      <c r="L65" s="48">
        <v>1875</v>
      </c>
      <c r="M65" s="48">
        <v>99</v>
      </c>
      <c r="N65" s="53">
        <f t="shared" si="3"/>
        <v>2</v>
      </c>
      <c r="O65" s="48">
        <v>484</v>
      </c>
      <c r="P65" s="53">
        <f t="shared" si="26"/>
        <v>1</v>
      </c>
      <c r="Q65" s="76">
        <v>1394</v>
      </c>
      <c r="R65" s="48">
        <v>1646</v>
      </c>
      <c r="S65" s="55">
        <f t="shared" si="5"/>
        <v>2</v>
      </c>
      <c r="T65" s="56">
        <f t="shared" si="6"/>
        <v>8</v>
      </c>
      <c r="U65" s="48">
        <v>92</v>
      </c>
      <c r="V65" s="57">
        <f t="shared" si="7"/>
        <v>1</v>
      </c>
      <c r="W65" s="58">
        <v>87</v>
      </c>
      <c r="X65" s="59">
        <f t="shared" si="8"/>
        <v>1</v>
      </c>
      <c r="Y65" s="48">
        <v>48517</v>
      </c>
      <c r="Z65" s="60">
        <f t="shared" si="23"/>
        <v>1</v>
      </c>
      <c r="AA65" s="48">
        <v>13770</v>
      </c>
      <c r="AB65" s="61">
        <f t="shared" si="10"/>
        <v>1</v>
      </c>
      <c r="AC65" s="48" t="s">
        <v>35</v>
      </c>
      <c r="AD65" s="59">
        <f t="shared" si="11"/>
        <v>1</v>
      </c>
      <c r="AE65" s="62">
        <f t="shared" si="12"/>
        <v>5</v>
      </c>
      <c r="AF65" s="48">
        <v>6642</v>
      </c>
      <c r="AG65" s="63">
        <f t="shared" si="13"/>
        <v>3.5424000000000002</v>
      </c>
      <c r="AH65" s="64">
        <f t="shared" si="14"/>
        <v>0</v>
      </c>
      <c r="AI65" s="48">
        <v>4737</v>
      </c>
      <c r="AJ65" s="48">
        <f t="shared" si="15"/>
        <v>3.6243305279265492</v>
      </c>
      <c r="AK65" s="65">
        <f t="shared" si="16"/>
        <v>0</v>
      </c>
      <c r="AL65" s="48">
        <v>2356</v>
      </c>
      <c r="AM65" s="48">
        <f t="shared" si="17"/>
        <v>33.657142857142858</v>
      </c>
      <c r="AN65" s="66">
        <f t="shared" si="18"/>
        <v>1</v>
      </c>
      <c r="AO65" s="67">
        <f t="shared" si="19"/>
        <v>1</v>
      </c>
      <c r="AP65" s="68">
        <f t="shared" si="20"/>
        <v>14</v>
      </c>
      <c r="AQ65" s="89">
        <f t="shared" si="21"/>
        <v>0.77777777777777779</v>
      </c>
      <c r="AR65" s="90" t="s">
        <v>95</v>
      </c>
    </row>
    <row r="66" spans="1:49" s="71" customFormat="1" x14ac:dyDescent="0.2">
      <c r="A66" s="46">
        <f t="shared" si="22"/>
        <v>62</v>
      </c>
      <c r="B66" s="73" t="s">
        <v>96</v>
      </c>
      <c r="C66" s="48">
        <f>58+2</f>
        <v>60</v>
      </c>
      <c r="D66" s="48">
        <v>65</v>
      </c>
      <c r="E66" s="49">
        <f t="shared" si="0"/>
        <v>1</v>
      </c>
      <c r="F66" s="50">
        <v>1536</v>
      </c>
      <c r="G66" s="48">
        <v>1549</v>
      </c>
      <c r="H66" s="51">
        <f t="shared" si="25"/>
        <v>1</v>
      </c>
      <c r="I66" s="50">
        <v>45</v>
      </c>
      <c r="J66" s="48">
        <v>45</v>
      </c>
      <c r="K66" s="52">
        <f t="shared" si="2"/>
        <v>1</v>
      </c>
      <c r="L66" s="48">
        <v>2304</v>
      </c>
      <c r="M66" s="48">
        <v>95</v>
      </c>
      <c r="N66" s="53">
        <f t="shared" si="3"/>
        <v>2</v>
      </c>
      <c r="O66" s="48">
        <v>735</v>
      </c>
      <c r="P66" s="53">
        <f t="shared" si="26"/>
        <v>1</v>
      </c>
      <c r="Q66" s="77">
        <v>1388</v>
      </c>
      <c r="R66" s="48">
        <v>1627</v>
      </c>
      <c r="S66" s="55">
        <f t="shared" si="5"/>
        <v>2</v>
      </c>
      <c r="T66" s="56">
        <f t="shared" si="6"/>
        <v>8</v>
      </c>
      <c r="U66" s="48">
        <v>90</v>
      </c>
      <c r="V66" s="57">
        <f t="shared" si="7"/>
        <v>1</v>
      </c>
      <c r="W66" s="58">
        <v>86</v>
      </c>
      <c r="X66" s="59">
        <f t="shared" si="8"/>
        <v>1</v>
      </c>
      <c r="Y66" s="48">
        <v>61037</v>
      </c>
      <c r="Z66" s="60">
        <f t="shared" si="23"/>
        <v>1</v>
      </c>
      <c r="AA66" s="48">
        <v>17434</v>
      </c>
      <c r="AB66" s="61">
        <f t="shared" si="10"/>
        <v>1</v>
      </c>
      <c r="AC66" s="48" t="s">
        <v>35</v>
      </c>
      <c r="AD66" s="59">
        <f t="shared" si="11"/>
        <v>1</v>
      </c>
      <c r="AE66" s="62">
        <f t="shared" si="12"/>
        <v>5</v>
      </c>
      <c r="AF66" s="48">
        <v>2623</v>
      </c>
      <c r="AG66" s="63">
        <f t="shared" si="13"/>
        <v>1.1384548611111112</v>
      </c>
      <c r="AH66" s="64">
        <f t="shared" si="14"/>
        <v>0</v>
      </c>
      <c r="AI66" s="48">
        <v>4047</v>
      </c>
      <c r="AJ66" s="48">
        <f t="shared" si="15"/>
        <v>2.6126533247256294</v>
      </c>
      <c r="AK66" s="65">
        <f t="shared" si="16"/>
        <v>0</v>
      </c>
      <c r="AL66" s="48">
        <v>1959</v>
      </c>
      <c r="AM66" s="48">
        <f t="shared" si="17"/>
        <v>30.138461538461538</v>
      </c>
      <c r="AN66" s="66">
        <f t="shared" si="18"/>
        <v>1</v>
      </c>
      <c r="AO66" s="67">
        <f t="shared" si="19"/>
        <v>1</v>
      </c>
      <c r="AP66" s="68">
        <f t="shared" si="20"/>
        <v>14</v>
      </c>
      <c r="AQ66" s="89">
        <f t="shared" si="21"/>
        <v>0.77777777777777779</v>
      </c>
      <c r="AR66" s="90" t="s">
        <v>96</v>
      </c>
    </row>
    <row r="67" spans="1:49" s="71" customFormat="1" x14ac:dyDescent="0.2">
      <c r="A67" s="46">
        <f t="shared" si="22"/>
        <v>63</v>
      </c>
      <c r="B67" s="73" t="s">
        <v>97</v>
      </c>
      <c r="C67" s="48">
        <v>50</v>
      </c>
      <c r="D67" s="48">
        <v>62</v>
      </c>
      <c r="E67" s="49">
        <f t="shared" si="0"/>
        <v>1</v>
      </c>
      <c r="F67" s="50">
        <v>1133</v>
      </c>
      <c r="G67" s="48">
        <v>1151</v>
      </c>
      <c r="H67" s="51">
        <f t="shared" si="25"/>
        <v>1</v>
      </c>
      <c r="I67" s="50">
        <v>38</v>
      </c>
      <c r="J67" s="48">
        <v>38</v>
      </c>
      <c r="K67" s="52">
        <f t="shared" si="2"/>
        <v>1</v>
      </c>
      <c r="L67" s="48">
        <v>1883</v>
      </c>
      <c r="M67" s="48">
        <v>100</v>
      </c>
      <c r="N67" s="53">
        <f t="shared" si="3"/>
        <v>2</v>
      </c>
      <c r="O67" s="48">
        <v>265</v>
      </c>
      <c r="P67" s="53">
        <f t="shared" si="26"/>
        <v>1</v>
      </c>
      <c r="Q67" s="91"/>
      <c r="R67" s="92">
        <v>1359</v>
      </c>
      <c r="S67" s="55"/>
      <c r="T67" s="56">
        <f t="shared" si="6"/>
        <v>6</v>
      </c>
      <c r="U67" s="48">
        <v>100</v>
      </c>
      <c r="V67" s="57">
        <f t="shared" si="7"/>
        <v>2</v>
      </c>
      <c r="W67" s="58">
        <v>98</v>
      </c>
      <c r="X67" s="59">
        <f t="shared" si="8"/>
        <v>2</v>
      </c>
      <c r="Y67" s="48">
        <v>44997</v>
      </c>
      <c r="Z67" s="60">
        <f t="shared" si="23"/>
        <v>1</v>
      </c>
      <c r="AA67" s="48">
        <v>13003</v>
      </c>
      <c r="AB67" s="61">
        <f t="shared" si="10"/>
        <v>1</v>
      </c>
      <c r="AC67" s="48" t="s">
        <v>35</v>
      </c>
      <c r="AD67" s="59">
        <f t="shared" si="11"/>
        <v>1</v>
      </c>
      <c r="AE67" s="62">
        <f t="shared" si="12"/>
        <v>7</v>
      </c>
      <c r="AF67" s="48">
        <v>2604</v>
      </c>
      <c r="AG67" s="63">
        <f t="shared" si="13"/>
        <v>1.3828996282527881</v>
      </c>
      <c r="AH67" s="64">
        <f t="shared" si="14"/>
        <v>0</v>
      </c>
      <c r="AI67" s="48">
        <v>1657</v>
      </c>
      <c r="AJ67" s="48">
        <f t="shared" si="15"/>
        <v>1.4396177237185057</v>
      </c>
      <c r="AK67" s="65">
        <f t="shared" si="16"/>
        <v>0</v>
      </c>
      <c r="AL67" s="48">
        <v>2511</v>
      </c>
      <c r="AM67" s="48">
        <f t="shared" si="17"/>
        <v>40.5</v>
      </c>
      <c r="AN67" s="66">
        <f t="shared" si="18"/>
        <v>1</v>
      </c>
      <c r="AO67" s="67">
        <f t="shared" si="19"/>
        <v>1</v>
      </c>
      <c r="AP67" s="68">
        <f t="shared" si="20"/>
        <v>14</v>
      </c>
      <c r="AQ67" s="89">
        <f t="shared" si="21"/>
        <v>0.77777777777777779</v>
      </c>
      <c r="AR67" s="90" t="s">
        <v>97</v>
      </c>
    </row>
    <row r="68" spans="1:49" s="71" customFormat="1" x14ac:dyDescent="0.2">
      <c r="A68" s="46">
        <f t="shared" si="22"/>
        <v>64</v>
      </c>
      <c r="B68" s="73" t="s">
        <v>98</v>
      </c>
      <c r="C68" s="48">
        <v>82</v>
      </c>
      <c r="D68" s="48">
        <v>94</v>
      </c>
      <c r="E68" s="49">
        <f t="shared" si="0"/>
        <v>1</v>
      </c>
      <c r="F68" s="50">
        <v>1687</v>
      </c>
      <c r="G68" s="48">
        <v>1675</v>
      </c>
      <c r="H68" s="51">
        <f t="shared" si="25"/>
        <v>1</v>
      </c>
      <c r="I68" s="50">
        <v>58</v>
      </c>
      <c r="J68" s="48">
        <v>58</v>
      </c>
      <c r="K68" s="52">
        <f t="shared" si="2"/>
        <v>1</v>
      </c>
      <c r="L68" s="48">
        <v>1881</v>
      </c>
      <c r="M68" s="48">
        <v>93</v>
      </c>
      <c r="N68" s="53">
        <f t="shared" si="3"/>
        <v>1</v>
      </c>
      <c r="O68" s="48">
        <v>394</v>
      </c>
      <c r="P68" s="53">
        <f t="shared" si="26"/>
        <v>1</v>
      </c>
      <c r="Q68" s="54">
        <v>1894</v>
      </c>
      <c r="R68" s="48">
        <v>2144</v>
      </c>
      <c r="S68" s="55">
        <f t="shared" ref="S68:S92" si="27">IF((R68/Q68)&gt;=0.95,2,IF((R68/Q68)&gt;=0.9,1,0))</f>
        <v>2</v>
      </c>
      <c r="T68" s="56">
        <f t="shared" si="6"/>
        <v>7</v>
      </c>
      <c r="U68" s="48">
        <v>95</v>
      </c>
      <c r="V68" s="57">
        <f t="shared" si="7"/>
        <v>2</v>
      </c>
      <c r="W68" s="58">
        <v>91</v>
      </c>
      <c r="X68" s="59">
        <f t="shared" si="8"/>
        <v>2</v>
      </c>
      <c r="Y68" s="48">
        <v>65364</v>
      </c>
      <c r="Z68" s="60">
        <f t="shared" si="23"/>
        <v>1</v>
      </c>
      <c r="AA68" s="48">
        <v>19801</v>
      </c>
      <c r="AB68" s="61">
        <f t="shared" si="10"/>
        <v>1</v>
      </c>
      <c r="AC68" s="48" t="s">
        <v>35</v>
      </c>
      <c r="AD68" s="59">
        <f t="shared" si="11"/>
        <v>1</v>
      </c>
      <c r="AE68" s="62">
        <f t="shared" si="12"/>
        <v>7</v>
      </c>
      <c r="AF68" s="48">
        <v>4615</v>
      </c>
      <c r="AG68" s="63">
        <f t="shared" si="13"/>
        <v>2.4534821903242956</v>
      </c>
      <c r="AH68" s="64">
        <f t="shared" si="14"/>
        <v>0</v>
      </c>
      <c r="AI68" s="48">
        <v>560</v>
      </c>
      <c r="AJ68" s="48">
        <f t="shared" si="15"/>
        <v>0.33432835820895523</v>
      </c>
      <c r="AK68" s="65">
        <f t="shared" si="16"/>
        <v>0</v>
      </c>
      <c r="AL68" s="48">
        <v>2042</v>
      </c>
      <c r="AM68" s="48">
        <f t="shared" si="17"/>
        <v>21.723404255319149</v>
      </c>
      <c r="AN68" s="66">
        <f t="shared" si="18"/>
        <v>0</v>
      </c>
      <c r="AO68" s="67">
        <f t="shared" si="19"/>
        <v>0</v>
      </c>
      <c r="AP68" s="68">
        <f t="shared" si="20"/>
        <v>14</v>
      </c>
      <c r="AQ68" s="89">
        <f t="shared" si="21"/>
        <v>0.77777777777777779</v>
      </c>
      <c r="AR68" s="90" t="s">
        <v>98</v>
      </c>
    </row>
    <row r="69" spans="1:49" s="71" customFormat="1" x14ac:dyDescent="0.2">
      <c r="A69" s="46">
        <f t="shared" si="22"/>
        <v>65</v>
      </c>
      <c r="B69" s="73" t="s">
        <v>99</v>
      </c>
      <c r="C69" s="48">
        <v>113</v>
      </c>
      <c r="D69" s="48">
        <v>128</v>
      </c>
      <c r="E69" s="49">
        <f t="shared" ref="E69:E95" si="28">IF(OR(0.25&gt;=(C69-D69)/C69),(-0.25&lt;=(C69-D69)/C69)*1,0)</f>
        <v>1</v>
      </c>
      <c r="F69" s="50">
        <v>3300</v>
      </c>
      <c r="G69" s="48">
        <v>3312</v>
      </c>
      <c r="H69" s="51">
        <f t="shared" si="25"/>
        <v>1</v>
      </c>
      <c r="I69" s="50">
        <v>96</v>
      </c>
      <c r="J69" s="48">
        <v>96</v>
      </c>
      <c r="K69" s="52">
        <f t="shared" ref="K69:K95" si="29">IF(I69=J69,1,0)</f>
        <v>1</v>
      </c>
      <c r="L69" s="48">
        <v>5208</v>
      </c>
      <c r="M69" s="48">
        <v>96</v>
      </c>
      <c r="N69" s="53">
        <f t="shared" ref="N69:N72" si="30">IF(M69&gt;=95,2,IF(M69&gt;=85,1,0))</f>
        <v>2</v>
      </c>
      <c r="O69" s="48">
        <v>259</v>
      </c>
      <c r="P69" s="53">
        <f t="shared" si="26"/>
        <v>1</v>
      </c>
      <c r="Q69" s="81">
        <v>324</v>
      </c>
      <c r="R69" s="48">
        <v>3461</v>
      </c>
      <c r="S69" s="55">
        <f t="shared" si="27"/>
        <v>2</v>
      </c>
      <c r="T69" s="56">
        <f t="shared" ref="T69:T95" si="31">E69+H69+K69+N69+P69+S69</f>
        <v>8</v>
      </c>
      <c r="U69" s="48">
        <v>93</v>
      </c>
      <c r="V69" s="57">
        <f t="shared" ref="V69:V95" si="32">IF(U69&gt;=95,2,IF(U69&gt;=85,1,0))</f>
        <v>1</v>
      </c>
      <c r="W69" s="58">
        <v>89</v>
      </c>
      <c r="X69" s="59">
        <f t="shared" ref="X69:X95" si="33">IF(W69&gt;=90,2,IF(W69&gt;=80,1,0))</f>
        <v>1</v>
      </c>
      <c r="Y69" s="48">
        <v>108517</v>
      </c>
      <c r="Z69" s="60">
        <f t="shared" si="23"/>
        <v>1</v>
      </c>
      <c r="AA69" s="48">
        <v>39484</v>
      </c>
      <c r="AB69" s="61">
        <f t="shared" ref="AB69:AB95" si="34">IF(AA69&gt;G69*3,1,0)</f>
        <v>1</v>
      </c>
      <c r="AC69" s="48" t="s">
        <v>35</v>
      </c>
      <c r="AD69" s="59">
        <f t="shared" ref="AD69:AD95" si="35">IF(AC69&gt;=90,1,0)</f>
        <v>1</v>
      </c>
      <c r="AE69" s="62">
        <f t="shared" ref="AE69:AE95" si="36">V69+X69+Z69+AB69+AD69</f>
        <v>5</v>
      </c>
      <c r="AF69" s="48">
        <v>13159</v>
      </c>
      <c r="AG69" s="63">
        <f t="shared" ref="AG69:AG95" si="37">AF69/L69</f>
        <v>2.5266897081413209</v>
      </c>
      <c r="AH69" s="64">
        <f t="shared" ref="AH69:AH95" si="38">IF(AG69&gt;=5.5,1,0)</f>
        <v>0</v>
      </c>
      <c r="AI69" s="48">
        <v>14938</v>
      </c>
      <c r="AJ69" s="48">
        <f t="shared" ref="AJ69:AJ95" si="39">AI69/G69</f>
        <v>4.5102657004830915</v>
      </c>
      <c r="AK69" s="65">
        <f t="shared" ref="AK69:AK95" si="40">IF(AJ69&gt;=7.5,1,0)</f>
        <v>0</v>
      </c>
      <c r="AL69" s="48">
        <v>5637</v>
      </c>
      <c r="AM69" s="48">
        <f t="shared" ref="AM69:AM95" si="41">AL69/D69</f>
        <v>44.0390625</v>
      </c>
      <c r="AN69" s="66">
        <f t="shared" ref="AN69:AN95" si="42">IF(AM69&gt;=29.5,1,0)</f>
        <v>1</v>
      </c>
      <c r="AO69" s="67">
        <f t="shared" ref="AO69:AO95" si="43">AH69+AK69+AN69</f>
        <v>1</v>
      </c>
      <c r="AP69" s="68">
        <f t="shared" ref="AP69:AP95" si="44">T69+AE69+AO69</f>
        <v>14</v>
      </c>
      <c r="AQ69" s="89">
        <f t="shared" ref="AQ69:AQ95" si="45">AP69/18</f>
        <v>0.77777777777777779</v>
      </c>
      <c r="AR69" s="90" t="s">
        <v>99</v>
      </c>
    </row>
    <row r="70" spans="1:49" s="71" customFormat="1" x14ac:dyDescent="0.2">
      <c r="A70" s="46">
        <f t="shared" ref="A70:A95" si="46">A69+1</f>
        <v>66</v>
      </c>
      <c r="B70" s="73" t="s">
        <v>100</v>
      </c>
      <c r="C70" s="48">
        <f>38+1</f>
        <v>39</v>
      </c>
      <c r="D70" s="48">
        <v>43</v>
      </c>
      <c r="E70" s="49">
        <f t="shared" si="28"/>
        <v>1</v>
      </c>
      <c r="F70" s="50">
        <v>710</v>
      </c>
      <c r="G70" s="48">
        <v>717</v>
      </c>
      <c r="H70" s="51">
        <f t="shared" si="25"/>
        <v>1</v>
      </c>
      <c r="I70" s="50">
        <v>29</v>
      </c>
      <c r="J70" s="48">
        <v>29</v>
      </c>
      <c r="K70" s="52">
        <f t="shared" si="29"/>
        <v>1</v>
      </c>
      <c r="L70" s="48">
        <v>1194</v>
      </c>
      <c r="M70" s="48">
        <v>99</v>
      </c>
      <c r="N70" s="53">
        <f t="shared" si="30"/>
        <v>2</v>
      </c>
      <c r="O70" s="88">
        <v>153</v>
      </c>
      <c r="P70" s="53">
        <v>1</v>
      </c>
      <c r="Q70" s="93">
        <v>880</v>
      </c>
      <c r="R70" s="48">
        <v>1055</v>
      </c>
      <c r="S70" s="55">
        <f t="shared" si="27"/>
        <v>2</v>
      </c>
      <c r="T70" s="56">
        <f t="shared" si="31"/>
        <v>8</v>
      </c>
      <c r="U70" s="48">
        <v>94</v>
      </c>
      <c r="V70" s="57">
        <f t="shared" si="32"/>
        <v>1</v>
      </c>
      <c r="W70" s="58">
        <v>89</v>
      </c>
      <c r="X70" s="59">
        <f t="shared" si="33"/>
        <v>1</v>
      </c>
      <c r="Y70" s="48">
        <v>29892</v>
      </c>
      <c r="Z70" s="60">
        <f t="shared" si="23"/>
        <v>1</v>
      </c>
      <c r="AA70" s="48">
        <v>7654</v>
      </c>
      <c r="AB70" s="61">
        <f t="shared" si="34"/>
        <v>1</v>
      </c>
      <c r="AC70" s="48" t="s">
        <v>35</v>
      </c>
      <c r="AD70" s="59">
        <f t="shared" si="35"/>
        <v>1</v>
      </c>
      <c r="AE70" s="62">
        <f t="shared" si="36"/>
        <v>5</v>
      </c>
      <c r="AF70" s="48">
        <v>841</v>
      </c>
      <c r="AG70" s="63">
        <f t="shared" si="37"/>
        <v>0.7043551088777219</v>
      </c>
      <c r="AH70" s="64">
        <f t="shared" si="38"/>
        <v>0</v>
      </c>
      <c r="AI70" s="48">
        <v>204</v>
      </c>
      <c r="AJ70" s="48">
        <f t="shared" si="39"/>
        <v>0.28451882845188287</v>
      </c>
      <c r="AK70" s="65">
        <f t="shared" si="40"/>
        <v>0</v>
      </c>
      <c r="AL70" s="48">
        <v>1296</v>
      </c>
      <c r="AM70" s="48">
        <f t="shared" si="41"/>
        <v>30.13953488372093</v>
      </c>
      <c r="AN70" s="66">
        <f t="shared" si="42"/>
        <v>1</v>
      </c>
      <c r="AO70" s="67">
        <f t="shared" si="43"/>
        <v>1</v>
      </c>
      <c r="AP70" s="68">
        <f t="shared" si="44"/>
        <v>14</v>
      </c>
      <c r="AQ70" s="89">
        <f t="shared" si="45"/>
        <v>0.77777777777777779</v>
      </c>
      <c r="AR70" s="90" t="s">
        <v>100</v>
      </c>
      <c r="AS70" s="72"/>
      <c r="AT70" s="72"/>
      <c r="AU70" s="72"/>
      <c r="AV70" s="72"/>
      <c r="AW70" s="72"/>
    </row>
    <row r="71" spans="1:49" s="71" customFormat="1" x14ac:dyDescent="0.2">
      <c r="A71" s="46">
        <f t="shared" si="46"/>
        <v>67</v>
      </c>
      <c r="B71" s="73" t="s">
        <v>101</v>
      </c>
      <c r="C71" s="48">
        <v>155</v>
      </c>
      <c r="D71" s="48">
        <v>169</v>
      </c>
      <c r="E71" s="49">
        <f t="shared" si="28"/>
        <v>1</v>
      </c>
      <c r="F71" s="50">
        <v>3896</v>
      </c>
      <c r="G71" s="48">
        <v>3905</v>
      </c>
      <c r="H71" s="51">
        <f t="shared" si="25"/>
        <v>1</v>
      </c>
      <c r="I71" s="50">
        <v>109</v>
      </c>
      <c r="J71" s="48">
        <v>109</v>
      </c>
      <c r="K71" s="52">
        <f t="shared" si="29"/>
        <v>1</v>
      </c>
      <c r="L71" s="48">
        <v>5952</v>
      </c>
      <c r="M71" s="48">
        <v>97</v>
      </c>
      <c r="N71" s="53">
        <f t="shared" si="30"/>
        <v>2</v>
      </c>
      <c r="O71" s="48">
        <v>327</v>
      </c>
      <c r="P71" s="53">
        <f>IF(O71&gt;=200,1,0)</f>
        <v>1</v>
      </c>
      <c r="Q71" s="94">
        <v>3458</v>
      </c>
      <c r="R71" s="48">
        <v>4028</v>
      </c>
      <c r="S71" s="55">
        <f t="shared" si="27"/>
        <v>2</v>
      </c>
      <c r="T71" s="56">
        <f t="shared" si="31"/>
        <v>8</v>
      </c>
      <c r="U71" s="48">
        <v>93</v>
      </c>
      <c r="V71" s="57">
        <f t="shared" si="32"/>
        <v>1</v>
      </c>
      <c r="W71" s="58">
        <v>88</v>
      </c>
      <c r="X71" s="59">
        <f t="shared" si="33"/>
        <v>1</v>
      </c>
      <c r="Y71" s="48">
        <v>112252</v>
      </c>
      <c r="Z71" s="60">
        <f t="shared" si="23"/>
        <v>1</v>
      </c>
      <c r="AA71" s="48">
        <v>47963</v>
      </c>
      <c r="AB71" s="61">
        <f t="shared" si="34"/>
        <v>1</v>
      </c>
      <c r="AC71" s="48" t="s">
        <v>35</v>
      </c>
      <c r="AD71" s="59">
        <f t="shared" si="35"/>
        <v>1</v>
      </c>
      <c r="AE71" s="62">
        <f t="shared" si="36"/>
        <v>5</v>
      </c>
      <c r="AF71" s="48">
        <v>18465</v>
      </c>
      <c r="AG71" s="63">
        <f t="shared" si="37"/>
        <v>3.102318548387097</v>
      </c>
      <c r="AH71" s="64">
        <f t="shared" si="38"/>
        <v>0</v>
      </c>
      <c r="AI71" s="48">
        <v>7778</v>
      </c>
      <c r="AJ71" s="48">
        <f t="shared" si="39"/>
        <v>1.9918053777208706</v>
      </c>
      <c r="AK71" s="65">
        <f t="shared" si="40"/>
        <v>0</v>
      </c>
      <c r="AL71" s="48">
        <v>7112</v>
      </c>
      <c r="AM71" s="48">
        <f t="shared" si="41"/>
        <v>42.082840236686394</v>
      </c>
      <c r="AN71" s="66">
        <f t="shared" si="42"/>
        <v>1</v>
      </c>
      <c r="AO71" s="67">
        <f t="shared" si="43"/>
        <v>1</v>
      </c>
      <c r="AP71" s="68">
        <f t="shared" si="44"/>
        <v>14</v>
      </c>
      <c r="AQ71" s="89">
        <f t="shared" si="45"/>
        <v>0.77777777777777779</v>
      </c>
      <c r="AR71" s="90" t="s">
        <v>101</v>
      </c>
    </row>
    <row r="72" spans="1:49" s="71" customFormat="1" x14ac:dyDescent="0.2">
      <c r="A72" s="46">
        <f t="shared" si="46"/>
        <v>68</v>
      </c>
      <c r="B72" s="73" t="s">
        <v>102</v>
      </c>
      <c r="C72" s="48">
        <v>61</v>
      </c>
      <c r="D72" s="48">
        <v>72</v>
      </c>
      <c r="E72" s="49">
        <f t="shared" si="28"/>
        <v>1</v>
      </c>
      <c r="F72" s="50">
        <v>1560</v>
      </c>
      <c r="G72" s="48">
        <v>1547</v>
      </c>
      <c r="H72" s="51">
        <f t="shared" si="25"/>
        <v>1</v>
      </c>
      <c r="I72" s="50">
        <v>46</v>
      </c>
      <c r="J72" s="48">
        <v>46</v>
      </c>
      <c r="K72" s="52">
        <f t="shared" si="29"/>
        <v>1</v>
      </c>
      <c r="L72" s="48">
        <v>2794</v>
      </c>
      <c r="M72" s="48">
        <v>99</v>
      </c>
      <c r="N72" s="53">
        <f t="shared" si="30"/>
        <v>2</v>
      </c>
      <c r="O72" s="48">
        <v>726</v>
      </c>
      <c r="P72" s="53">
        <f>IF(O72&gt;=200,1,0)</f>
        <v>1</v>
      </c>
      <c r="Q72" s="54">
        <v>1481</v>
      </c>
      <c r="R72" s="48">
        <v>1733</v>
      </c>
      <c r="S72" s="55">
        <f t="shared" si="27"/>
        <v>2</v>
      </c>
      <c r="T72" s="56">
        <f t="shared" si="31"/>
        <v>8</v>
      </c>
      <c r="U72" s="48">
        <v>93</v>
      </c>
      <c r="V72" s="57">
        <f t="shared" si="32"/>
        <v>1</v>
      </c>
      <c r="W72" s="58">
        <v>85</v>
      </c>
      <c r="X72" s="59">
        <f t="shared" si="33"/>
        <v>1</v>
      </c>
      <c r="Y72" s="48">
        <v>66503</v>
      </c>
      <c r="Z72" s="60">
        <f t="shared" si="23"/>
        <v>1</v>
      </c>
      <c r="AA72" s="48">
        <v>17503</v>
      </c>
      <c r="AB72" s="61">
        <f t="shared" si="34"/>
        <v>1</v>
      </c>
      <c r="AC72" s="48" t="s">
        <v>35</v>
      </c>
      <c r="AD72" s="59">
        <f t="shared" si="35"/>
        <v>1</v>
      </c>
      <c r="AE72" s="62">
        <f t="shared" si="36"/>
        <v>5</v>
      </c>
      <c r="AF72" s="48">
        <v>14446</v>
      </c>
      <c r="AG72" s="63">
        <f t="shared" si="37"/>
        <v>5.1703650680028632</v>
      </c>
      <c r="AH72" s="64">
        <f t="shared" si="38"/>
        <v>0</v>
      </c>
      <c r="AI72" s="48">
        <v>10510</v>
      </c>
      <c r="AJ72" s="48">
        <f t="shared" si="39"/>
        <v>6.7937944408532642</v>
      </c>
      <c r="AK72" s="65">
        <f t="shared" si="40"/>
        <v>0</v>
      </c>
      <c r="AL72" s="48">
        <v>4792</v>
      </c>
      <c r="AM72" s="48">
        <f t="shared" si="41"/>
        <v>66.555555555555557</v>
      </c>
      <c r="AN72" s="66">
        <f t="shared" si="42"/>
        <v>1</v>
      </c>
      <c r="AO72" s="67">
        <f t="shared" si="43"/>
        <v>1</v>
      </c>
      <c r="AP72" s="68">
        <f t="shared" si="44"/>
        <v>14</v>
      </c>
      <c r="AQ72" s="89">
        <f t="shared" si="45"/>
        <v>0.77777777777777779</v>
      </c>
      <c r="AR72" s="90" t="s">
        <v>102</v>
      </c>
    </row>
    <row r="73" spans="1:49" s="71" customFormat="1" x14ac:dyDescent="0.2">
      <c r="A73" s="46">
        <f t="shared" si="46"/>
        <v>69</v>
      </c>
      <c r="B73" s="73" t="s">
        <v>103</v>
      </c>
      <c r="C73" s="48">
        <v>15</v>
      </c>
      <c r="D73" s="48">
        <v>19</v>
      </c>
      <c r="E73" s="49">
        <f t="shared" si="28"/>
        <v>0</v>
      </c>
      <c r="F73" s="95">
        <v>571</v>
      </c>
      <c r="G73" s="96">
        <v>598</v>
      </c>
      <c r="H73" s="51">
        <v>1</v>
      </c>
      <c r="I73" s="50">
        <v>24</v>
      </c>
      <c r="J73" s="48">
        <v>24</v>
      </c>
      <c r="K73" s="52">
        <f t="shared" si="29"/>
        <v>1</v>
      </c>
      <c r="L73" s="97">
        <v>487</v>
      </c>
      <c r="M73" s="97">
        <v>64</v>
      </c>
      <c r="N73" s="53">
        <v>2</v>
      </c>
      <c r="O73" s="88">
        <v>102</v>
      </c>
      <c r="P73" s="53">
        <v>1</v>
      </c>
      <c r="Q73" s="77">
        <v>409</v>
      </c>
      <c r="R73" s="48">
        <v>477</v>
      </c>
      <c r="S73" s="55">
        <f t="shared" si="27"/>
        <v>2</v>
      </c>
      <c r="T73" s="56">
        <f t="shared" si="31"/>
        <v>7</v>
      </c>
      <c r="U73" s="48">
        <v>98</v>
      </c>
      <c r="V73" s="57">
        <f t="shared" si="32"/>
        <v>2</v>
      </c>
      <c r="W73" s="58">
        <v>97</v>
      </c>
      <c r="X73" s="59">
        <f t="shared" si="33"/>
        <v>2</v>
      </c>
      <c r="Y73" s="48">
        <v>11156</v>
      </c>
      <c r="Z73" s="60">
        <f t="shared" si="23"/>
        <v>1</v>
      </c>
      <c r="AA73" s="48">
        <v>4447</v>
      </c>
      <c r="AB73" s="61">
        <f t="shared" si="34"/>
        <v>1</v>
      </c>
      <c r="AC73" s="48" t="s">
        <v>35</v>
      </c>
      <c r="AD73" s="59">
        <f t="shared" si="35"/>
        <v>1</v>
      </c>
      <c r="AE73" s="62">
        <f t="shared" si="36"/>
        <v>7</v>
      </c>
      <c r="AF73" s="48">
        <v>0</v>
      </c>
      <c r="AG73" s="63">
        <f t="shared" si="37"/>
        <v>0</v>
      </c>
      <c r="AH73" s="64">
        <f t="shared" si="38"/>
        <v>0</v>
      </c>
      <c r="AI73" s="48">
        <v>0</v>
      </c>
      <c r="AJ73" s="48">
        <f t="shared" si="39"/>
        <v>0</v>
      </c>
      <c r="AK73" s="65">
        <f t="shared" si="40"/>
        <v>0</v>
      </c>
      <c r="AL73" s="48">
        <v>401</v>
      </c>
      <c r="AM73" s="48">
        <f t="shared" si="41"/>
        <v>21.105263157894736</v>
      </c>
      <c r="AN73" s="66">
        <f t="shared" si="42"/>
        <v>0</v>
      </c>
      <c r="AO73" s="67">
        <f t="shared" si="43"/>
        <v>0</v>
      </c>
      <c r="AP73" s="68">
        <f t="shared" si="44"/>
        <v>14</v>
      </c>
      <c r="AQ73" s="89">
        <f t="shared" si="45"/>
        <v>0.77777777777777779</v>
      </c>
      <c r="AR73" s="90" t="s">
        <v>103</v>
      </c>
    </row>
    <row r="74" spans="1:49" s="71" customFormat="1" x14ac:dyDescent="0.2">
      <c r="A74" s="46">
        <f t="shared" si="46"/>
        <v>70</v>
      </c>
      <c r="B74" s="73" t="s">
        <v>104</v>
      </c>
      <c r="C74" s="48">
        <v>92</v>
      </c>
      <c r="D74" s="48">
        <v>111</v>
      </c>
      <c r="E74" s="49">
        <f t="shared" si="28"/>
        <v>1</v>
      </c>
      <c r="F74" s="50">
        <v>1900</v>
      </c>
      <c r="G74" s="48">
        <v>1908</v>
      </c>
      <c r="H74" s="51">
        <f t="shared" ref="H74:H95" si="47">IF(OR(0.04&gt;=(F74-G74)/F74),(-0.04&lt;=(F74-G74)/F74)*1,0)</f>
        <v>1</v>
      </c>
      <c r="I74" s="50">
        <v>61</v>
      </c>
      <c r="J74" s="48">
        <v>61</v>
      </c>
      <c r="K74" s="52">
        <f t="shared" si="29"/>
        <v>1</v>
      </c>
      <c r="L74" s="48">
        <v>3278</v>
      </c>
      <c r="M74" s="48">
        <v>100</v>
      </c>
      <c r="N74" s="53">
        <f t="shared" ref="N74:N95" si="48">IF(M74&gt;=95,2,IF(M74&gt;=85,1,0))</f>
        <v>2</v>
      </c>
      <c r="O74" s="48">
        <v>548</v>
      </c>
      <c r="P74" s="53">
        <f t="shared" ref="P74:P95" si="49">IF(O74&gt;=200,1,0)</f>
        <v>1</v>
      </c>
      <c r="Q74" s="54">
        <v>2064</v>
      </c>
      <c r="R74" s="48">
        <v>2418</v>
      </c>
      <c r="S74" s="55">
        <f t="shared" si="27"/>
        <v>2</v>
      </c>
      <c r="T74" s="56">
        <f t="shared" si="31"/>
        <v>8</v>
      </c>
      <c r="U74" s="58">
        <v>87</v>
      </c>
      <c r="V74" s="57">
        <f t="shared" si="32"/>
        <v>1</v>
      </c>
      <c r="W74" s="58">
        <v>78</v>
      </c>
      <c r="X74" s="59">
        <f t="shared" si="33"/>
        <v>0</v>
      </c>
      <c r="Y74" s="48">
        <v>63232</v>
      </c>
      <c r="Z74" s="60">
        <f t="shared" si="23"/>
        <v>1</v>
      </c>
      <c r="AA74" s="48">
        <v>28435</v>
      </c>
      <c r="AB74" s="61">
        <f t="shared" si="34"/>
        <v>1</v>
      </c>
      <c r="AC74" s="48" t="s">
        <v>35</v>
      </c>
      <c r="AD74" s="59">
        <f t="shared" si="35"/>
        <v>1</v>
      </c>
      <c r="AE74" s="62">
        <f t="shared" si="36"/>
        <v>4</v>
      </c>
      <c r="AF74" s="48">
        <v>6238</v>
      </c>
      <c r="AG74" s="63">
        <f t="shared" si="37"/>
        <v>1.9029896278218426</v>
      </c>
      <c r="AH74" s="64">
        <f t="shared" si="38"/>
        <v>0</v>
      </c>
      <c r="AI74" s="48">
        <v>7641</v>
      </c>
      <c r="AJ74" s="48">
        <f t="shared" si="39"/>
        <v>4.0047169811320753</v>
      </c>
      <c r="AK74" s="65">
        <f t="shared" si="40"/>
        <v>0</v>
      </c>
      <c r="AL74" s="48">
        <v>3277</v>
      </c>
      <c r="AM74" s="48">
        <f t="shared" si="41"/>
        <v>29.522522522522522</v>
      </c>
      <c r="AN74" s="66">
        <f t="shared" si="42"/>
        <v>1</v>
      </c>
      <c r="AO74" s="67">
        <f t="shared" si="43"/>
        <v>1</v>
      </c>
      <c r="AP74" s="68">
        <f t="shared" si="44"/>
        <v>13</v>
      </c>
      <c r="AQ74" s="98">
        <f t="shared" si="45"/>
        <v>0.72222222222222221</v>
      </c>
      <c r="AR74" s="99" t="s">
        <v>104</v>
      </c>
    </row>
    <row r="75" spans="1:49" s="71" customFormat="1" x14ac:dyDescent="0.2">
      <c r="A75" s="46">
        <f t="shared" si="46"/>
        <v>71</v>
      </c>
      <c r="B75" s="73" t="s">
        <v>105</v>
      </c>
      <c r="C75" s="48">
        <v>64</v>
      </c>
      <c r="D75" s="48">
        <v>70</v>
      </c>
      <c r="E75" s="49">
        <f t="shared" si="28"/>
        <v>1</v>
      </c>
      <c r="F75" s="50">
        <v>1299</v>
      </c>
      <c r="G75" s="48">
        <v>1280</v>
      </c>
      <c r="H75" s="51">
        <f t="shared" si="47"/>
        <v>1</v>
      </c>
      <c r="I75" s="50">
        <v>42</v>
      </c>
      <c r="J75" s="48">
        <v>42</v>
      </c>
      <c r="K75" s="52">
        <f t="shared" si="29"/>
        <v>1</v>
      </c>
      <c r="L75" s="48">
        <v>1586</v>
      </c>
      <c r="M75" s="48">
        <v>98</v>
      </c>
      <c r="N75" s="53">
        <f t="shared" si="48"/>
        <v>2</v>
      </c>
      <c r="O75" s="48">
        <v>369</v>
      </c>
      <c r="P75" s="53">
        <f t="shared" si="49"/>
        <v>1</v>
      </c>
      <c r="Q75" s="54">
        <v>1454</v>
      </c>
      <c r="R75" s="48">
        <v>1605</v>
      </c>
      <c r="S75" s="55">
        <f t="shared" si="27"/>
        <v>2</v>
      </c>
      <c r="T75" s="56">
        <f t="shared" si="31"/>
        <v>8</v>
      </c>
      <c r="U75" s="48">
        <v>91</v>
      </c>
      <c r="V75" s="57">
        <f t="shared" si="32"/>
        <v>1</v>
      </c>
      <c r="W75" s="58">
        <v>86</v>
      </c>
      <c r="X75" s="59">
        <f t="shared" si="33"/>
        <v>1</v>
      </c>
      <c r="Y75" s="48">
        <v>33148</v>
      </c>
      <c r="Z75" s="60">
        <f t="shared" si="23"/>
        <v>1</v>
      </c>
      <c r="AA75" s="48">
        <v>12474</v>
      </c>
      <c r="AB75" s="61">
        <f t="shared" si="34"/>
        <v>1</v>
      </c>
      <c r="AC75" s="48" t="s">
        <v>35</v>
      </c>
      <c r="AD75" s="59">
        <f t="shared" si="35"/>
        <v>1</v>
      </c>
      <c r="AE75" s="62">
        <f t="shared" si="36"/>
        <v>5</v>
      </c>
      <c r="AF75" s="48">
        <v>7487</v>
      </c>
      <c r="AG75" s="63">
        <f t="shared" si="37"/>
        <v>4.7206809583858762</v>
      </c>
      <c r="AH75" s="64">
        <f t="shared" si="38"/>
        <v>0</v>
      </c>
      <c r="AI75" s="48">
        <v>1718</v>
      </c>
      <c r="AJ75" s="48">
        <f t="shared" si="39"/>
        <v>1.3421875000000001</v>
      </c>
      <c r="AK75" s="65">
        <f t="shared" si="40"/>
        <v>0</v>
      </c>
      <c r="AL75" s="48">
        <v>1603</v>
      </c>
      <c r="AM75" s="48">
        <f t="shared" si="41"/>
        <v>22.9</v>
      </c>
      <c r="AN75" s="66">
        <f t="shared" si="42"/>
        <v>0</v>
      </c>
      <c r="AO75" s="67">
        <f t="shared" si="43"/>
        <v>0</v>
      </c>
      <c r="AP75" s="68">
        <f t="shared" si="44"/>
        <v>13</v>
      </c>
      <c r="AQ75" s="98">
        <f t="shared" si="45"/>
        <v>0.72222222222222221</v>
      </c>
      <c r="AR75" s="99" t="s">
        <v>105</v>
      </c>
    </row>
    <row r="76" spans="1:49" s="71" customFormat="1" x14ac:dyDescent="0.2">
      <c r="A76" s="46">
        <f t="shared" si="46"/>
        <v>72</v>
      </c>
      <c r="B76" s="73" t="s">
        <v>106</v>
      </c>
      <c r="C76" s="48">
        <v>45</v>
      </c>
      <c r="D76" s="48">
        <v>53</v>
      </c>
      <c r="E76" s="49">
        <f t="shared" si="28"/>
        <v>1</v>
      </c>
      <c r="F76" s="50">
        <v>897</v>
      </c>
      <c r="G76" s="48">
        <v>899</v>
      </c>
      <c r="H76" s="51">
        <f t="shared" si="47"/>
        <v>1</v>
      </c>
      <c r="I76" s="50">
        <v>33</v>
      </c>
      <c r="J76" s="48">
        <v>33</v>
      </c>
      <c r="K76" s="52">
        <f t="shared" si="29"/>
        <v>1</v>
      </c>
      <c r="L76" s="48">
        <v>1165</v>
      </c>
      <c r="M76" s="48">
        <v>99</v>
      </c>
      <c r="N76" s="53">
        <f t="shared" si="48"/>
        <v>2</v>
      </c>
      <c r="O76" s="48">
        <v>446</v>
      </c>
      <c r="P76" s="53">
        <f t="shared" si="49"/>
        <v>1</v>
      </c>
      <c r="Q76" s="77">
        <v>1079</v>
      </c>
      <c r="R76" s="48">
        <v>1235</v>
      </c>
      <c r="S76" s="55">
        <f t="shared" si="27"/>
        <v>2</v>
      </c>
      <c r="T76" s="56">
        <f t="shared" si="31"/>
        <v>8</v>
      </c>
      <c r="U76" s="48">
        <v>90</v>
      </c>
      <c r="V76" s="57">
        <f t="shared" si="32"/>
        <v>1</v>
      </c>
      <c r="W76" s="58">
        <v>79</v>
      </c>
      <c r="X76" s="59">
        <f t="shared" si="33"/>
        <v>0</v>
      </c>
      <c r="Y76" s="48">
        <v>36007</v>
      </c>
      <c r="Z76" s="60">
        <f t="shared" si="23"/>
        <v>1</v>
      </c>
      <c r="AA76" s="48">
        <v>9369</v>
      </c>
      <c r="AB76" s="61">
        <f t="shared" si="34"/>
        <v>1</v>
      </c>
      <c r="AC76" s="48" t="s">
        <v>35</v>
      </c>
      <c r="AD76" s="59">
        <f t="shared" si="35"/>
        <v>1</v>
      </c>
      <c r="AE76" s="62">
        <f t="shared" si="36"/>
        <v>4</v>
      </c>
      <c r="AF76" s="48">
        <v>4684</v>
      </c>
      <c r="AG76" s="63">
        <f t="shared" si="37"/>
        <v>4.0206008583690984</v>
      </c>
      <c r="AH76" s="64">
        <f t="shared" si="38"/>
        <v>0</v>
      </c>
      <c r="AI76" s="48">
        <v>1430</v>
      </c>
      <c r="AJ76" s="48">
        <f t="shared" si="39"/>
        <v>1.5906562847608454</v>
      </c>
      <c r="AK76" s="65">
        <f t="shared" si="40"/>
        <v>0</v>
      </c>
      <c r="AL76" s="48">
        <v>2140</v>
      </c>
      <c r="AM76" s="48">
        <f t="shared" si="41"/>
        <v>40.377358490566039</v>
      </c>
      <c r="AN76" s="66">
        <f t="shared" si="42"/>
        <v>1</v>
      </c>
      <c r="AO76" s="67">
        <f t="shared" si="43"/>
        <v>1</v>
      </c>
      <c r="AP76" s="68">
        <f t="shared" si="44"/>
        <v>13</v>
      </c>
      <c r="AQ76" s="98">
        <f t="shared" si="45"/>
        <v>0.72222222222222221</v>
      </c>
      <c r="AR76" s="99" t="s">
        <v>106</v>
      </c>
    </row>
    <row r="77" spans="1:49" s="71" customFormat="1" x14ac:dyDescent="0.2">
      <c r="A77" s="46">
        <f t="shared" si="46"/>
        <v>73</v>
      </c>
      <c r="B77" s="73" t="s">
        <v>107</v>
      </c>
      <c r="C77" s="48">
        <v>34</v>
      </c>
      <c r="D77" s="48">
        <v>38</v>
      </c>
      <c r="E77" s="49">
        <f t="shared" si="28"/>
        <v>1</v>
      </c>
      <c r="F77" s="50">
        <v>591</v>
      </c>
      <c r="G77" s="48">
        <v>614</v>
      </c>
      <c r="H77" s="51">
        <f t="shared" si="47"/>
        <v>1</v>
      </c>
      <c r="I77" s="50">
        <v>26</v>
      </c>
      <c r="J77" s="48">
        <v>26</v>
      </c>
      <c r="K77" s="52">
        <f t="shared" si="29"/>
        <v>1</v>
      </c>
      <c r="L77" s="48">
        <v>794</v>
      </c>
      <c r="M77" s="48">
        <v>96</v>
      </c>
      <c r="N77" s="53">
        <f t="shared" si="48"/>
        <v>2</v>
      </c>
      <c r="O77" s="48">
        <v>298</v>
      </c>
      <c r="P77" s="53">
        <f t="shared" si="49"/>
        <v>1</v>
      </c>
      <c r="Q77" s="54">
        <v>820</v>
      </c>
      <c r="R77" s="48">
        <v>966</v>
      </c>
      <c r="S77" s="55">
        <f t="shared" si="27"/>
        <v>2</v>
      </c>
      <c r="T77" s="56">
        <f t="shared" si="31"/>
        <v>8</v>
      </c>
      <c r="U77" s="48">
        <v>92</v>
      </c>
      <c r="V77" s="57">
        <f t="shared" si="32"/>
        <v>1</v>
      </c>
      <c r="W77" s="58">
        <v>89</v>
      </c>
      <c r="X77" s="59">
        <f t="shared" si="33"/>
        <v>1</v>
      </c>
      <c r="Y77" s="48">
        <v>26381</v>
      </c>
      <c r="Z77" s="60">
        <f t="shared" si="23"/>
        <v>1</v>
      </c>
      <c r="AA77" s="48">
        <v>6250</v>
      </c>
      <c r="AB77" s="61">
        <f t="shared" si="34"/>
        <v>1</v>
      </c>
      <c r="AC77" s="48" t="s">
        <v>35</v>
      </c>
      <c r="AD77" s="59">
        <f t="shared" si="35"/>
        <v>1</v>
      </c>
      <c r="AE77" s="62">
        <f t="shared" si="36"/>
        <v>5</v>
      </c>
      <c r="AF77" s="48">
        <v>203</v>
      </c>
      <c r="AG77" s="63">
        <f t="shared" si="37"/>
        <v>0.25566750629722923</v>
      </c>
      <c r="AH77" s="64">
        <f t="shared" si="38"/>
        <v>0</v>
      </c>
      <c r="AI77" s="48">
        <v>572</v>
      </c>
      <c r="AJ77" s="48">
        <f t="shared" si="39"/>
        <v>0.9315960912052117</v>
      </c>
      <c r="AK77" s="65">
        <f t="shared" si="40"/>
        <v>0</v>
      </c>
      <c r="AL77" s="48">
        <v>1107</v>
      </c>
      <c r="AM77" s="48">
        <f t="shared" si="41"/>
        <v>29.131578947368421</v>
      </c>
      <c r="AN77" s="66">
        <f t="shared" si="42"/>
        <v>0</v>
      </c>
      <c r="AO77" s="67">
        <f t="shared" si="43"/>
        <v>0</v>
      </c>
      <c r="AP77" s="68">
        <f t="shared" si="44"/>
        <v>13</v>
      </c>
      <c r="AQ77" s="98">
        <f t="shared" si="45"/>
        <v>0.72222222222222221</v>
      </c>
      <c r="AR77" s="99" t="s">
        <v>107</v>
      </c>
    </row>
    <row r="78" spans="1:49" s="71" customFormat="1" x14ac:dyDescent="0.2">
      <c r="A78" s="46">
        <f t="shared" si="46"/>
        <v>74</v>
      </c>
      <c r="B78" s="73" t="s">
        <v>108</v>
      </c>
      <c r="C78" s="48">
        <v>45</v>
      </c>
      <c r="D78" s="48">
        <v>50</v>
      </c>
      <c r="E78" s="49">
        <f t="shared" si="28"/>
        <v>1</v>
      </c>
      <c r="F78" s="50">
        <v>838</v>
      </c>
      <c r="G78" s="48">
        <v>838</v>
      </c>
      <c r="H78" s="51">
        <f t="shared" si="47"/>
        <v>1</v>
      </c>
      <c r="I78" s="50">
        <v>29</v>
      </c>
      <c r="J78" s="48">
        <v>29</v>
      </c>
      <c r="K78" s="52">
        <f t="shared" si="29"/>
        <v>1</v>
      </c>
      <c r="L78" s="48">
        <v>1193</v>
      </c>
      <c r="M78" s="48">
        <v>92</v>
      </c>
      <c r="N78" s="53">
        <f t="shared" si="48"/>
        <v>1</v>
      </c>
      <c r="O78" s="48">
        <v>296</v>
      </c>
      <c r="P78" s="53">
        <f t="shared" si="49"/>
        <v>1</v>
      </c>
      <c r="Q78" s="54">
        <v>950</v>
      </c>
      <c r="R78" s="48">
        <v>936</v>
      </c>
      <c r="S78" s="55">
        <f t="shared" si="27"/>
        <v>2</v>
      </c>
      <c r="T78" s="56">
        <f t="shared" si="31"/>
        <v>7</v>
      </c>
      <c r="U78" s="48">
        <v>91</v>
      </c>
      <c r="V78" s="57">
        <f t="shared" si="32"/>
        <v>1</v>
      </c>
      <c r="W78" s="58">
        <v>85</v>
      </c>
      <c r="X78" s="59">
        <f t="shared" si="33"/>
        <v>1</v>
      </c>
      <c r="Y78" s="48">
        <v>30558</v>
      </c>
      <c r="Z78" s="60">
        <f t="shared" si="23"/>
        <v>1</v>
      </c>
      <c r="AA78" s="48">
        <v>11551</v>
      </c>
      <c r="AB78" s="61">
        <f t="shared" si="34"/>
        <v>1</v>
      </c>
      <c r="AC78" s="48" t="s">
        <v>35</v>
      </c>
      <c r="AD78" s="59">
        <f t="shared" si="35"/>
        <v>1</v>
      </c>
      <c r="AE78" s="62">
        <f t="shared" si="36"/>
        <v>5</v>
      </c>
      <c r="AF78" s="48">
        <v>3338</v>
      </c>
      <c r="AG78" s="63">
        <f t="shared" si="37"/>
        <v>2.7979882648784575</v>
      </c>
      <c r="AH78" s="64">
        <f t="shared" si="38"/>
        <v>0</v>
      </c>
      <c r="AI78" s="48">
        <v>2435</v>
      </c>
      <c r="AJ78" s="48">
        <f t="shared" si="39"/>
        <v>2.9057279236276852</v>
      </c>
      <c r="AK78" s="65">
        <f t="shared" si="40"/>
        <v>0</v>
      </c>
      <c r="AL78" s="48">
        <v>1981</v>
      </c>
      <c r="AM78" s="48">
        <f t="shared" si="41"/>
        <v>39.619999999999997</v>
      </c>
      <c r="AN78" s="66">
        <f t="shared" si="42"/>
        <v>1</v>
      </c>
      <c r="AO78" s="67">
        <f t="shared" si="43"/>
        <v>1</v>
      </c>
      <c r="AP78" s="68">
        <f t="shared" si="44"/>
        <v>13</v>
      </c>
      <c r="AQ78" s="98">
        <f t="shared" si="45"/>
        <v>0.72222222222222221</v>
      </c>
      <c r="AR78" s="99" t="s">
        <v>108</v>
      </c>
    </row>
    <row r="79" spans="1:49" s="71" customFormat="1" x14ac:dyDescent="0.2">
      <c r="A79" s="46">
        <f t="shared" si="46"/>
        <v>75</v>
      </c>
      <c r="B79" s="73" t="s">
        <v>109</v>
      </c>
      <c r="C79" s="48">
        <v>59</v>
      </c>
      <c r="D79" s="48">
        <v>71</v>
      </c>
      <c r="E79" s="49">
        <f t="shared" si="28"/>
        <v>1</v>
      </c>
      <c r="F79" s="50">
        <v>1714</v>
      </c>
      <c r="G79" s="48">
        <v>1726</v>
      </c>
      <c r="H79" s="51">
        <f t="shared" si="47"/>
        <v>1</v>
      </c>
      <c r="I79" s="50">
        <v>54</v>
      </c>
      <c r="J79" s="48">
        <v>54</v>
      </c>
      <c r="K79" s="52">
        <f t="shared" si="29"/>
        <v>1</v>
      </c>
      <c r="L79" s="48">
        <v>2573</v>
      </c>
      <c r="M79" s="48">
        <v>95</v>
      </c>
      <c r="N79" s="53">
        <f t="shared" si="48"/>
        <v>2</v>
      </c>
      <c r="O79" s="48">
        <v>358</v>
      </c>
      <c r="P79" s="53">
        <f t="shared" si="49"/>
        <v>1</v>
      </c>
      <c r="Q79" s="54">
        <v>1664</v>
      </c>
      <c r="R79" s="48">
        <v>1955</v>
      </c>
      <c r="S79" s="55">
        <f t="shared" si="27"/>
        <v>2</v>
      </c>
      <c r="T79" s="56">
        <f t="shared" si="31"/>
        <v>8</v>
      </c>
      <c r="U79" s="48">
        <v>90</v>
      </c>
      <c r="V79" s="57">
        <f t="shared" si="32"/>
        <v>1</v>
      </c>
      <c r="W79" s="58">
        <v>85</v>
      </c>
      <c r="X79" s="59">
        <f t="shared" si="33"/>
        <v>1</v>
      </c>
      <c r="Y79" s="48">
        <v>61681</v>
      </c>
      <c r="Z79" s="60">
        <f t="shared" si="23"/>
        <v>1</v>
      </c>
      <c r="AA79" s="48">
        <v>18664</v>
      </c>
      <c r="AB79" s="61">
        <f t="shared" si="34"/>
        <v>1</v>
      </c>
      <c r="AC79" s="48" t="s">
        <v>35</v>
      </c>
      <c r="AD79" s="59">
        <f t="shared" si="35"/>
        <v>1</v>
      </c>
      <c r="AE79" s="62">
        <f t="shared" si="36"/>
        <v>5</v>
      </c>
      <c r="AF79" s="48">
        <v>928</v>
      </c>
      <c r="AG79" s="63">
        <f t="shared" si="37"/>
        <v>0.36066848037310534</v>
      </c>
      <c r="AH79" s="64">
        <f t="shared" si="38"/>
        <v>0</v>
      </c>
      <c r="AI79" s="48">
        <v>2208</v>
      </c>
      <c r="AJ79" s="48">
        <f t="shared" si="39"/>
        <v>1.2792584009269989</v>
      </c>
      <c r="AK79" s="65">
        <f t="shared" si="40"/>
        <v>0</v>
      </c>
      <c r="AL79" s="48">
        <v>1883</v>
      </c>
      <c r="AM79" s="48">
        <f t="shared" si="41"/>
        <v>26.52112676056338</v>
      </c>
      <c r="AN79" s="66">
        <f t="shared" si="42"/>
        <v>0</v>
      </c>
      <c r="AO79" s="67">
        <f t="shared" si="43"/>
        <v>0</v>
      </c>
      <c r="AP79" s="68">
        <f t="shared" si="44"/>
        <v>13</v>
      </c>
      <c r="AQ79" s="98">
        <f t="shared" si="45"/>
        <v>0.72222222222222221</v>
      </c>
      <c r="AR79" s="99" t="s">
        <v>109</v>
      </c>
    </row>
    <row r="80" spans="1:49" s="71" customFormat="1" x14ac:dyDescent="0.2">
      <c r="A80" s="46">
        <f t="shared" si="46"/>
        <v>76</v>
      </c>
      <c r="B80" s="73" t="s">
        <v>110</v>
      </c>
      <c r="C80" s="48">
        <f>33+1</f>
        <v>34</v>
      </c>
      <c r="D80" s="48">
        <v>38</v>
      </c>
      <c r="E80" s="49">
        <f t="shared" si="28"/>
        <v>1</v>
      </c>
      <c r="F80" s="50">
        <v>664</v>
      </c>
      <c r="G80" s="48">
        <v>670</v>
      </c>
      <c r="H80" s="51">
        <f t="shared" si="47"/>
        <v>1</v>
      </c>
      <c r="I80" s="50">
        <v>25</v>
      </c>
      <c r="J80" s="48">
        <v>25</v>
      </c>
      <c r="K80" s="52">
        <f t="shared" si="29"/>
        <v>1</v>
      </c>
      <c r="L80" s="48">
        <v>937</v>
      </c>
      <c r="M80" s="48">
        <v>94</v>
      </c>
      <c r="N80" s="53">
        <f t="shared" si="48"/>
        <v>1</v>
      </c>
      <c r="O80" s="48">
        <v>284</v>
      </c>
      <c r="P80" s="53">
        <f t="shared" si="49"/>
        <v>1</v>
      </c>
      <c r="Q80" s="54">
        <v>764</v>
      </c>
      <c r="R80" s="48">
        <v>895</v>
      </c>
      <c r="S80" s="55">
        <f t="shared" si="27"/>
        <v>2</v>
      </c>
      <c r="T80" s="56">
        <f t="shared" si="31"/>
        <v>7</v>
      </c>
      <c r="U80" s="48">
        <v>95</v>
      </c>
      <c r="V80" s="57">
        <f t="shared" si="32"/>
        <v>2</v>
      </c>
      <c r="W80" s="58">
        <v>86</v>
      </c>
      <c r="X80" s="59">
        <f t="shared" si="33"/>
        <v>1</v>
      </c>
      <c r="Y80" s="48">
        <v>26887</v>
      </c>
      <c r="Z80" s="60">
        <f t="shared" si="23"/>
        <v>1</v>
      </c>
      <c r="AA80" s="48">
        <v>7864</v>
      </c>
      <c r="AB80" s="61">
        <f t="shared" si="34"/>
        <v>1</v>
      </c>
      <c r="AC80" s="48" t="s">
        <v>35</v>
      </c>
      <c r="AD80" s="59">
        <f t="shared" si="35"/>
        <v>1</v>
      </c>
      <c r="AE80" s="62">
        <f t="shared" si="36"/>
        <v>6</v>
      </c>
      <c r="AF80" s="48">
        <v>1655</v>
      </c>
      <c r="AG80" s="63">
        <f t="shared" si="37"/>
        <v>1.7662753468516543</v>
      </c>
      <c r="AH80" s="64">
        <f t="shared" si="38"/>
        <v>0</v>
      </c>
      <c r="AI80" s="48">
        <v>1331</v>
      </c>
      <c r="AJ80" s="48">
        <f t="shared" si="39"/>
        <v>1.9865671641791045</v>
      </c>
      <c r="AK80" s="65">
        <f t="shared" si="40"/>
        <v>0</v>
      </c>
      <c r="AL80" s="48">
        <v>955</v>
      </c>
      <c r="AM80" s="48">
        <f t="shared" si="41"/>
        <v>25.131578947368421</v>
      </c>
      <c r="AN80" s="66">
        <f t="shared" si="42"/>
        <v>0</v>
      </c>
      <c r="AO80" s="67">
        <f t="shared" si="43"/>
        <v>0</v>
      </c>
      <c r="AP80" s="68">
        <f t="shared" si="44"/>
        <v>13</v>
      </c>
      <c r="AQ80" s="98">
        <f t="shared" si="45"/>
        <v>0.72222222222222221</v>
      </c>
      <c r="AR80" s="99" t="s">
        <v>110</v>
      </c>
    </row>
    <row r="81" spans="1:49" s="71" customFormat="1" x14ac:dyDescent="0.2">
      <c r="A81" s="46">
        <f t="shared" si="46"/>
        <v>77</v>
      </c>
      <c r="B81" s="73" t="s">
        <v>111</v>
      </c>
      <c r="C81" s="48">
        <f>81+1</f>
        <v>82</v>
      </c>
      <c r="D81" s="48">
        <v>90</v>
      </c>
      <c r="E81" s="49">
        <f t="shared" si="28"/>
        <v>1</v>
      </c>
      <c r="F81" s="50">
        <v>2040</v>
      </c>
      <c r="G81" s="48">
        <v>2037</v>
      </c>
      <c r="H81" s="51">
        <f t="shared" si="47"/>
        <v>1</v>
      </c>
      <c r="I81" s="50">
        <v>64</v>
      </c>
      <c r="J81" s="48">
        <v>64</v>
      </c>
      <c r="K81" s="52">
        <f t="shared" si="29"/>
        <v>1</v>
      </c>
      <c r="L81" s="48">
        <v>3187</v>
      </c>
      <c r="M81" s="48">
        <v>96</v>
      </c>
      <c r="N81" s="53">
        <f t="shared" si="48"/>
        <v>2</v>
      </c>
      <c r="O81" s="48">
        <v>398</v>
      </c>
      <c r="P81" s="53">
        <f t="shared" si="49"/>
        <v>1</v>
      </c>
      <c r="Q81" s="54">
        <v>1773</v>
      </c>
      <c r="R81" s="48">
        <v>2270</v>
      </c>
      <c r="S81" s="55">
        <f t="shared" si="27"/>
        <v>2</v>
      </c>
      <c r="T81" s="56">
        <f t="shared" si="31"/>
        <v>8</v>
      </c>
      <c r="U81" s="48">
        <v>92</v>
      </c>
      <c r="V81" s="57">
        <f t="shared" si="32"/>
        <v>1</v>
      </c>
      <c r="W81" s="58">
        <v>79</v>
      </c>
      <c r="X81" s="59">
        <f t="shared" si="33"/>
        <v>0</v>
      </c>
      <c r="Y81" s="48">
        <v>60972</v>
      </c>
      <c r="Z81" s="60">
        <f t="shared" si="23"/>
        <v>1</v>
      </c>
      <c r="AA81" s="48">
        <v>22316</v>
      </c>
      <c r="AB81" s="61">
        <f t="shared" si="34"/>
        <v>1</v>
      </c>
      <c r="AC81" s="48" t="s">
        <v>35</v>
      </c>
      <c r="AD81" s="59">
        <f t="shared" si="35"/>
        <v>1</v>
      </c>
      <c r="AE81" s="62">
        <f t="shared" si="36"/>
        <v>4</v>
      </c>
      <c r="AF81" s="48">
        <v>5848</v>
      </c>
      <c r="AG81" s="63">
        <f t="shared" si="37"/>
        <v>1.834954502667085</v>
      </c>
      <c r="AH81" s="64">
        <f t="shared" si="38"/>
        <v>0</v>
      </c>
      <c r="AI81" s="48">
        <v>7840</v>
      </c>
      <c r="AJ81" s="48">
        <f t="shared" si="39"/>
        <v>3.8487972508591066</v>
      </c>
      <c r="AK81" s="65">
        <f t="shared" si="40"/>
        <v>0</v>
      </c>
      <c r="AL81" s="48">
        <v>4044</v>
      </c>
      <c r="AM81" s="48">
        <f t="shared" si="41"/>
        <v>44.93333333333333</v>
      </c>
      <c r="AN81" s="66">
        <f t="shared" si="42"/>
        <v>1</v>
      </c>
      <c r="AO81" s="67">
        <f t="shared" si="43"/>
        <v>1</v>
      </c>
      <c r="AP81" s="68">
        <f t="shared" si="44"/>
        <v>13</v>
      </c>
      <c r="AQ81" s="98">
        <f t="shared" si="45"/>
        <v>0.72222222222222221</v>
      </c>
      <c r="AR81" s="99" t="s">
        <v>111</v>
      </c>
    </row>
    <row r="82" spans="1:49" s="71" customFormat="1" x14ac:dyDescent="0.2">
      <c r="A82" s="46">
        <f t="shared" si="46"/>
        <v>78</v>
      </c>
      <c r="B82" s="73" t="s">
        <v>112</v>
      </c>
      <c r="C82" s="48">
        <v>47</v>
      </c>
      <c r="D82" s="48">
        <v>51</v>
      </c>
      <c r="E82" s="49">
        <f t="shared" si="28"/>
        <v>1</v>
      </c>
      <c r="F82" s="50">
        <v>910</v>
      </c>
      <c r="G82" s="48">
        <v>909</v>
      </c>
      <c r="H82" s="51">
        <f t="shared" si="47"/>
        <v>1</v>
      </c>
      <c r="I82" s="50">
        <v>34</v>
      </c>
      <c r="J82" s="48">
        <v>34</v>
      </c>
      <c r="K82" s="52">
        <f t="shared" si="29"/>
        <v>1</v>
      </c>
      <c r="L82" s="48">
        <v>1312</v>
      </c>
      <c r="M82" s="48">
        <v>96</v>
      </c>
      <c r="N82" s="53">
        <f t="shared" si="48"/>
        <v>2</v>
      </c>
      <c r="O82" s="48">
        <v>604</v>
      </c>
      <c r="P82" s="53">
        <f t="shared" si="49"/>
        <v>1</v>
      </c>
      <c r="Q82" s="54">
        <v>1081</v>
      </c>
      <c r="R82" s="48">
        <v>1055</v>
      </c>
      <c r="S82" s="55">
        <f t="shared" si="27"/>
        <v>2</v>
      </c>
      <c r="T82" s="56">
        <f t="shared" si="31"/>
        <v>8</v>
      </c>
      <c r="U82" s="48">
        <v>93</v>
      </c>
      <c r="V82" s="57">
        <f t="shared" si="32"/>
        <v>1</v>
      </c>
      <c r="W82" s="58">
        <v>85</v>
      </c>
      <c r="X82" s="59">
        <f t="shared" si="33"/>
        <v>1</v>
      </c>
      <c r="Y82" s="48">
        <v>35371</v>
      </c>
      <c r="Z82" s="60">
        <f t="shared" si="23"/>
        <v>1</v>
      </c>
      <c r="AA82" s="48">
        <v>8117</v>
      </c>
      <c r="AB82" s="61">
        <f t="shared" si="34"/>
        <v>1</v>
      </c>
      <c r="AC82" s="48" t="s">
        <v>35</v>
      </c>
      <c r="AD82" s="59">
        <f t="shared" si="35"/>
        <v>1</v>
      </c>
      <c r="AE82" s="62">
        <f t="shared" si="36"/>
        <v>5</v>
      </c>
      <c r="AF82" s="48">
        <v>1639</v>
      </c>
      <c r="AG82" s="63">
        <f t="shared" si="37"/>
        <v>1.2492378048780488</v>
      </c>
      <c r="AH82" s="64">
        <f t="shared" si="38"/>
        <v>0</v>
      </c>
      <c r="AI82" s="48">
        <v>1053</v>
      </c>
      <c r="AJ82" s="48">
        <f t="shared" si="39"/>
        <v>1.1584158415841583</v>
      </c>
      <c r="AK82" s="65">
        <f t="shared" si="40"/>
        <v>0</v>
      </c>
      <c r="AL82" s="48">
        <v>1338</v>
      </c>
      <c r="AM82" s="48">
        <f t="shared" si="41"/>
        <v>26.235294117647058</v>
      </c>
      <c r="AN82" s="66">
        <f t="shared" si="42"/>
        <v>0</v>
      </c>
      <c r="AO82" s="67">
        <f t="shared" si="43"/>
        <v>0</v>
      </c>
      <c r="AP82" s="68">
        <f t="shared" si="44"/>
        <v>13</v>
      </c>
      <c r="AQ82" s="98">
        <f t="shared" si="45"/>
        <v>0.72222222222222221</v>
      </c>
      <c r="AR82" s="99" t="s">
        <v>112</v>
      </c>
    </row>
    <row r="83" spans="1:49" s="71" customFormat="1" x14ac:dyDescent="0.2">
      <c r="A83" s="46">
        <f t="shared" si="46"/>
        <v>79</v>
      </c>
      <c r="B83" s="73" t="s">
        <v>113</v>
      </c>
      <c r="C83" s="48">
        <v>74</v>
      </c>
      <c r="D83" s="48">
        <v>76</v>
      </c>
      <c r="E83" s="49">
        <f t="shared" si="28"/>
        <v>1</v>
      </c>
      <c r="F83" s="50">
        <v>1963</v>
      </c>
      <c r="G83" s="48">
        <v>1959</v>
      </c>
      <c r="H83" s="51">
        <f t="shared" si="47"/>
        <v>1</v>
      </c>
      <c r="I83" s="50">
        <v>57</v>
      </c>
      <c r="J83" s="48">
        <v>57</v>
      </c>
      <c r="K83" s="52">
        <f t="shared" si="29"/>
        <v>1</v>
      </c>
      <c r="L83" s="48">
        <v>2979</v>
      </c>
      <c r="M83" s="48">
        <v>93</v>
      </c>
      <c r="N83" s="53">
        <f t="shared" si="48"/>
        <v>1</v>
      </c>
      <c r="O83" s="48">
        <v>246</v>
      </c>
      <c r="P83" s="53">
        <f t="shared" si="49"/>
        <v>1</v>
      </c>
      <c r="Q83" s="54">
        <v>1726</v>
      </c>
      <c r="R83" s="48">
        <v>2029</v>
      </c>
      <c r="S83" s="55">
        <f t="shared" si="27"/>
        <v>2</v>
      </c>
      <c r="T83" s="56">
        <f t="shared" si="31"/>
        <v>7</v>
      </c>
      <c r="U83" s="48">
        <v>93</v>
      </c>
      <c r="V83" s="57">
        <f t="shared" si="32"/>
        <v>1</v>
      </c>
      <c r="W83" s="58">
        <v>81</v>
      </c>
      <c r="X83" s="59">
        <f t="shared" si="33"/>
        <v>1</v>
      </c>
      <c r="Y83" s="48">
        <v>69300</v>
      </c>
      <c r="Z83" s="60">
        <f t="shared" si="23"/>
        <v>1</v>
      </c>
      <c r="AA83" s="48">
        <v>23208</v>
      </c>
      <c r="AB83" s="61">
        <f t="shared" si="34"/>
        <v>1</v>
      </c>
      <c r="AC83" s="48" t="s">
        <v>35</v>
      </c>
      <c r="AD83" s="59">
        <f t="shared" si="35"/>
        <v>1</v>
      </c>
      <c r="AE83" s="62">
        <f t="shared" si="36"/>
        <v>5</v>
      </c>
      <c r="AF83" s="48">
        <v>5535</v>
      </c>
      <c r="AG83" s="63">
        <f t="shared" si="37"/>
        <v>1.8580060422960725</v>
      </c>
      <c r="AH83" s="64">
        <f t="shared" si="38"/>
        <v>0</v>
      </c>
      <c r="AI83" s="48">
        <v>1585</v>
      </c>
      <c r="AJ83" s="48">
        <f t="shared" si="39"/>
        <v>0.80908626850433896</v>
      </c>
      <c r="AK83" s="65">
        <f t="shared" si="40"/>
        <v>0</v>
      </c>
      <c r="AL83" s="48">
        <v>2629</v>
      </c>
      <c r="AM83" s="48">
        <f t="shared" si="41"/>
        <v>34.592105263157897</v>
      </c>
      <c r="AN83" s="66">
        <f t="shared" si="42"/>
        <v>1</v>
      </c>
      <c r="AO83" s="67">
        <f t="shared" si="43"/>
        <v>1</v>
      </c>
      <c r="AP83" s="68">
        <f t="shared" si="44"/>
        <v>13</v>
      </c>
      <c r="AQ83" s="98">
        <f t="shared" si="45"/>
        <v>0.72222222222222221</v>
      </c>
      <c r="AR83" s="99" t="s">
        <v>113</v>
      </c>
      <c r="AS83" s="72"/>
      <c r="AT83" s="72"/>
      <c r="AU83" s="72"/>
      <c r="AV83" s="72"/>
      <c r="AW83" s="72"/>
    </row>
    <row r="84" spans="1:49" s="72" customFormat="1" x14ac:dyDescent="0.2">
      <c r="A84" s="46">
        <f t="shared" si="46"/>
        <v>80</v>
      </c>
      <c r="B84" s="73" t="s">
        <v>114</v>
      </c>
      <c r="C84" s="48">
        <f>36+1</f>
        <v>37</v>
      </c>
      <c r="D84" s="48">
        <v>48</v>
      </c>
      <c r="E84" s="49">
        <f t="shared" si="28"/>
        <v>0</v>
      </c>
      <c r="F84" s="50">
        <v>925</v>
      </c>
      <c r="G84" s="48">
        <v>931</v>
      </c>
      <c r="H84" s="51">
        <f t="shared" si="47"/>
        <v>1</v>
      </c>
      <c r="I84" s="50">
        <v>30</v>
      </c>
      <c r="J84" s="48">
        <v>30</v>
      </c>
      <c r="K84" s="52">
        <f t="shared" si="29"/>
        <v>1</v>
      </c>
      <c r="L84" s="48">
        <v>1161</v>
      </c>
      <c r="M84" s="48">
        <v>97</v>
      </c>
      <c r="N84" s="53">
        <f t="shared" si="48"/>
        <v>2</v>
      </c>
      <c r="O84" s="48">
        <v>309</v>
      </c>
      <c r="P84" s="53">
        <f t="shared" si="49"/>
        <v>1</v>
      </c>
      <c r="Q84" s="82">
        <v>960</v>
      </c>
      <c r="R84" s="48">
        <v>1138</v>
      </c>
      <c r="S84" s="55">
        <f t="shared" si="27"/>
        <v>2</v>
      </c>
      <c r="T84" s="56">
        <f t="shared" si="31"/>
        <v>7</v>
      </c>
      <c r="U84" s="48">
        <v>89</v>
      </c>
      <c r="V84" s="57">
        <f t="shared" si="32"/>
        <v>1</v>
      </c>
      <c r="W84" s="58">
        <v>81</v>
      </c>
      <c r="X84" s="59">
        <f t="shared" si="33"/>
        <v>1</v>
      </c>
      <c r="Y84" s="48">
        <v>31528</v>
      </c>
      <c r="Z84" s="60">
        <f t="shared" si="23"/>
        <v>1</v>
      </c>
      <c r="AA84" s="48">
        <v>10098</v>
      </c>
      <c r="AB84" s="61">
        <f t="shared" si="34"/>
        <v>1</v>
      </c>
      <c r="AC84" s="48" t="s">
        <v>35</v>
      </c>
      <c r="AD84" s="59">
        <f t="shared" si="35"/>
        <v>1</v>
      </c>
      <c r="AE84" s="62">
        <f t="shared" si="36"/>
        <v>5</v>
      </c>
      <c r="AF84" s="48">
        <v>2466</v>
      </c>
      <c r="AG84" s="63">
        <f t="shared" si="37"/>
        <v>2.1240310077519382</v>
      </c>
      <c r="AH84" s="64">
        <f t="shared" si="38"/>
        <v>0</v>
      </c>
      <c r="AI84" s="48">
        <v>1148</v>
      </c>
      <c r="AJ84" s="48">
        <f t="shared" si="39"/>
        <v>1.2330827067669172</v>
      </c>
      <c r="AK84" s="65">
        <f t="shared" si="40"/>
        <v>0</v>
      </c>
      <c r="AL84" s="48">
        <v>1109</v>
      </c>
      <c r="AM84" s="48">
        <f t="shared" si="41"/>
        <v>23.104166666666668</v>
      </c>
      <c r="AN84" s="66">
        <f t="shared" si="42"/>
        <v>0</v>
      </c>
      <c r="AO84" s="67">
        <f t="shared" si="43"/>
        <v>0</v>
      </c>
      <c r="AP84" s="68">
        <f t="shared" si="44"/>
        <v>12</v>
      </c>
      <c r="AQ84" s="100">
        <f t="shared" si="45"/>
        <v>0.66666666666666663</v>
      </c>
      <c r="AR84" s="101" t="s">
        <v>114</v>
      </c>
    </row>
    <row r="85" spans="1:49" s="72" customFormat="1" x14ac:dyDescent="0.2">
      <c r="A85" s="46">
        <f t="shared" si="46"/>
        <v>81</v>
      </c>
      <c r="B85" s="73" t="s">
        <v>115</v>
      </c>
      <c r="C85" s="48">
        <f>29+1</f>
        <v>30</v>
      </c>
      <c r="D85" s="48">
        <v>40</v>
      </c>
      <c r="E85" s="49">
        <f t="shared" si="28"/>
        <v>0</v>
      </c>
      <c r="F85" s="50">
        <v>659</v>
      </c>
      <c r="G85" s="48">
        <v>668</v>
      </c>
      <c r="H85" s="51">
        <f t="shared" si="47"/>
        <v>1</v>
      </c>
      <c r="I85" s="50">
        <v>22</v>
      </c>
      <c r="J85" s="48">
        <v>22</v>
      </c>
      <c r="K85" s="52">
        <f t="shared" si="29"/>
        <v>1</v>
      </c>
      <c r="L85" s="48">
        <v>805</v>
      </c>
      <c r="M85" s="48">
        <v>95</v>
      </c>
      <c r="N85" s="53">
        <f t="shared" si="48"/>
        <v>2</v>
      </c>
      <c r="O85" s="48">
        <v>296</v>
      </c>
      <c r="P85" s="53">
        <f t="shared" si="49"/>
        <v>1</v>
      </c>
      <c r="Q85" s="54">
        <v>699</v>
      </c>
      <c r="R85" s="48">
        <v>826</v>
      </c>
      <c r="S85" s="55">
        <f t="shared" si="27"/>
        <v>2</v>
      </c>
      <c r="T85" s="56">
        <f t="shared" si="31"/>
        <v>7</v>
      </c>
      <c r="U85" s="48">
        <v>91</v>
      </c>
      <c r="V85" s="57">
        <f t="shared" si="32"/>
        <v>1</v>
      </c>
      <c r="W85" s="58">
        <v>81</v>
      </c>
      <c r="X85" s="59">
        <f t="shared" si="33"/>
        <v>1</v>
      </c>
      <c r="Y85" s="48">
        <v>24090</v>
      </c>
      <c r="Z85" s="60">
        <f t="shared" si="23"/>
        <v>1</v>
      </c>
      <c r="AA85" s="48">
        <v>5605</v>
      </c>
      <c r="AB85" s="61">
        <f t="shared" si="34"/>
        <v>1</v>
      </c>
      <c r="AC85" s="48" t="s">
        <v>35</v>
      </c>
      <c r="AD85" s="59">
        <f t="shared" si="35"/>
        <v>1</v>
      </c>
      <c r="AE85" s="62">
        <f t="shared" si="36"/>
        <v>5</v>
      </c>
      <c r="AF85" s="48">
        <v>1081</v>
      </c>
      <c r="AG85" s="63">
        <f t="shared" si="37"/>
        <v>1.3428571428571427</v>
      </c>
      <c r="AH85" s="64">
        <f t="shared" si="38"/>
        <v>0</v>
      </c>
      <c r="AI85" s="48">
        <v>968</v>
      </c>
      <c r="AJ85" s="48">
        <f t="shared" si="39"/>
        <v>1.4491017964071857</v>
      </c>
      <c r="AK85" s="65">
        <f t="shared" si="40"/>
        <v>0</v>
      </c>
      <c r="AL85" s="48">
        <v>714</v>
      </c>
      <c r="AM85" s="48">
        <f t="shared" si="41"/>
        <v>17.850000000000001</v>
      </c>
      <c r="AN85" s="66">
        <f t="shared" si="42"/>
        <v>0</v>
      </c>
      <c r="AO85" s="67">
        <f t="shared" si="43"/>
        <v>0</v>
      </c>
      <c r="AP85" s="68">
        <f t="shared" si="44"/>
        <v>12</v>
      </c>
      <c r="AQ85" s="100">
        <f t="shared" si="45"/>
        <v>0.66666666666666663</v>
      </c>
      <c r="AR85" s="101" t="s">
        <v>115</v>
      </c>
      <c r="AS85" s="71"/>
      <c r="AT85" s="71"/>
      <c r="AU85" s="71"/>
      <c r="AV85" s="71"/>
      <c r="AW85" s="71"/>
    </row>
    <row r="86" spans="1:49" s="72" customFormat="1" x14ac:dyDescent="0.2">
      <c r="A86" s="46">
        <f t="shared" si="46"/>
        <v>82</v>
      </c>
      <c r="B86" s="73" t="s">
        <v>116</v>
      </c>
      <c r="C86" s="48">
        <v>28</v>
      </c>
      <c r="D86" s="48">
        <v>35</v>
      </c>
      <c r="E86" s="49">
        <f t="shared" si="28"/>
        <v>1</v>
      </c>
      <c r="F86" s="50">
        <v>562</v>
      </c>
      <c r="G86" s="48">
        <v>575</v>
      </c>
      <c r="H86" s="51">
        <f t="shared" si="47"/>
        <v>1</v>
      </c>
      <c r="I86" s="50">
        <v>22</v>
      </c>
      <c r="J86" s="48">
        <v>22</v>
      </c>
      <c r="K86" s="52">
        <f t="shared" si="29"/>
        <v>1</v>
      </c>
      <c r="L86" s="48">
        <v>572</v>
      </c>
      <c r="M86" s="48">
        <v>99</v>
      </c>
      <c r="N86" s="53">
        <f t="shared" si="48"/>
        <v>2</v>
      </c>
      <c r="O86" s="48">
        <v>267</v>
      </c>
      <c r="P86" s="53">
        <f t="shared" si="49"/>
        <v>1</v>
      </c>
      <c r="Q86" s="81">
        <v>677</v>
      </c>
      <c r="R86" s="48">
        <v>781</v>
      </c>
      <c r="S86" s="55">
        <f t="shared" si="27"/>
        <v>2</v>
      </c>
      <c r="T86" s="56">
        <f t="shared" si="31"/>
        <v>8</v>
      </c>
      <c r="U86" s="48">
        <v>92</v>
      </c>
      <c r="V86" s="57">
        <f t="shared" si="32"/>
        <v>1</v>
      </c>
      <c r="W86" s="58">
        <v>78</v>
      </c>
      <c r="X86" s="59">
        <f t="shared" si="33"/>
        <v>0</v>
      </c>
      <c r="Y86" s="48">
        <v>18286</v>
      </c>
      <c r="Z86" s="60">
        <f t="shared" si="23"/>
        <v>1</v>
      </c>
      <c r="AA86" s="48">
        <v>8113</v>
      </c>
      <c r="AB86" s="61">
        <f t="shared" si="34"/>
        <v>1</v>
      </c>
      <c r="AC86" s="48" t="s">
        <v>35</v>
      </c>
      <c r="AD86" s="59">
        <f t="shared" si="35"/>
        <v>1</v>
      </c>
      <c r="AE86" s="62">
        <f t="shared" si="36"/>
        <v>4</v>
      </c>
      <c r="AF86" s="48">
        <v>808</v>
      </c>
      <c r="AG86" s="63">
        <f t="shared" si="37"/>
        <v>1.4125874125874125</v>
      </c>
      <c r="AH86" s="64">
        <f t="shared" si="38"/>
        <v>0</v>
      </c>
      <c r="AI86" s="48">
        <v>1825</v>
      </c>
      <c r="AJ86" s="48">
        <f t="shared" si="39"/>
        <v>3.1739130434782608</v>
      </c>
      <c r="AK86" s="65">
        <f t="shared" si="40"/>
        <v>0</v>
      </c>
      <c r="AL86" s="48">
        <v>842</v>
      </c>
      <c r="AM86" s="48">
        <f t="shared" si="41"/>
        <v>24.057142857142857</v>
      </c>
      <c r="AN86" s="66">
        <f t="shared" si="42"/>
        <v>0</v>
      </c>
      <c r="AO86" s="67">
        <f t="shared" si="43"/>
        <v>0</v>
      </c>
      <c r="AP86" s="68">
        <f t="shared" si="44"/>
        <v>12</v>
      </c>
      <c r="AQ86" s="100">
        <f t="shared" si="45"/>
        <v>0.66666666666666663</v>
      </c>
      <c r="AR86" s="101" t="s">
        <v>116</v>
      </c>
      <c r="AS86" s="71"/>
      <c r="AT86" s="71"/>
      <c r="AU86" s="71"/>
      <c r="AV86" s="71"/>
      <c r="AW86" s="71"/>
    </row>
    <row r="87" spans="1:49" s="71" customFormat="1" x14ac:dyDescent="0.2">
      <c r="A87" s="46">
        <f t="shared" si="46"/>
        <v>83</v>
      </c>
      <c r="B87" s="73" t="s">
        <v>117</v>
      </c>
      <c r="C87" s="48">
        <v>64</v>
      </c>
      <c r="D87" s="48">
        <v>70</v>
      </c>
      <c r="E87" s="49">
        <f t="shared" si="28"/>
        <v>1</v>
      </c>
      <c r="F87" s="50">
        <v>1289</v>
      </c>
      <c r="G87" s="48">
        <v>1288</v>
      </c>
      <c r="H87" s="51">
        <f t="shared" si="47"/>
        <v>1</v>
      </c>
      <c r="I87" s="50">
        <v>48</v>
      </c>
      <c r="J87" s="48">
        <v>48</v>
      </c>
      <c r="K87" s="52">
        <f t="shared" si="29"/>
        <v>1</v>
      </c>
      <c r="L87" s="48">
        <v>1659</v>
      </c>
      <c r="M87" s="48">
        <v>94</v>
      </c>
      <c r="N87" s="53">
        <f t="shared" si="48"/>
        <v>1</v>
      </c>
      <c r="O87" s="48">
        <v>546</v>
      </c>
      <c r="P87" s="53">
        <f t="shared" si="49"/>
        <v>1</v>
      </c>
      <c r="Q87" s="77">
        <v>1512</v>
      </c>
      <c r="R87" s="48">
        <v>1720</v>
      </c>
      <c r="S87" s="55">
        <f t="shared" si="27"/>
        <v>2</v>
      </c>
      <c r="T87" s="56">
        <f t="shared" si="31"/>
        <v>7</v>
      </c>
      <c r="U87" s="48">
        <v>92</v>
      </c>
      <c r="V87" s="57">
        <f t="shared" si="32"/>
        <v>1</v>
      </c>
      <c r="W87" s="58">
        <v>81</v>
      </c>
      <c r="X87" s="59">
        <f t="shared" si="33"/>
        <v>1</v>
      </c>
      <c r="Y87" s="48">
        <v>45695</v>
      </c>
      <c r="Z87" s="60">
        <f t="shared" si="23"/>
        <v>1</v>
      </c>
      <c r="AA87" s="48">
        <v>16353</v>
      </c>
      <c r="AB87" s="61">
        <f t="shared" si="34"/>
        <v>1</v>
      </c>
      <c r="AC87" s="48" t="s">
        <v>35</v>
      </c>
      <c r="AD87" s="59">
        <f t="shared" si="35"/>
        <v>1</v>
      </c>
      <c r="AE87" s="62">
        <f t="shared" si="36"/>
        <v>5</v>
      </c>
      <c r="AF87" s="48">
        <v>3573</v>
      </c>
      <c r="AG87" s="63">
        <f t="shared" si="37"/>
        <v>2.1537070524412298</v>
      </c>
      <c r="AH87" s="64">
        <f t="shared" si="38"/>
        <v>0</v>
      </c>
      <c r="AI87" s="48">
        <v>416</v>
      </c>
      <c r="AJ87" s="48">
        <f t="shared" si="39"/>
        <v>0.32298136645962733</v>
      </c>
      <c r="AK87" s="65">
        <f t="shared" si="40"/>
        <v>0</v>
      </c>
      <c r="AL87" s="48">
        <v>2031</v>
      </c>
      <c r="AM87" s="48">
        <f t="shared" si="41"/>
        <v>29.014285714285716</v>
      </c>
      <c r="AN87" s="66">
        <f t="shared" si="42"/>
        <v>0</v>
      </c>
      <c r="AO87" s="67">
        <f t="shared" si="43"/>
        <v>0</v>
      </c>
      <c r="AP87" s="68">
        <f t="shared" si="44"/>
        <v>12</v>
      </c>
      <c r="AQ87" s="100">
        <f t="shared" si="45"/>
        <v>0.66666666666666663</v>
      </c>
      <c r="AR87" s="101" t="s">
        <v>117</v>
      </c>
    </row>
    <row r="88" spans="1:49" s="71" customFormat="1" x14ac:dyDescent="0.2">
      <c r="A88" s="46">
        <f t="shared" si="46"/>
        <v>84</v>
      </c>
      <c r="B88" s="73" t="s">
        <v>118</v>
      </c>
      <c r="C88" s="48">
        <v>101</v>
      </c>
      <c r="D88" s="48">
        <v>104</v>
      </c>
      <c r="E88" s="49">
        <f t="shared" si="28"/>
        <v>1</v>
      </c>
      <c r="F88" s="50">
        <v>3180</v>
      </c>
      <c r="G88" s="48">
        <v>3183</v>
      </c>
      <c r="H88" s="51">
        <f t="shared" si="47"/>
        <v>1</v>
      </c>
      <c r="I88" s="50">
        <v>89</v>
      </c>
      <c r="J88" s="48">
        <v>89</v>
      </c>
      <c r="K88" s="52">
        <f t="shared" si="29"/>
        <v>1</v>
      </c>
      <c r="L88" s="48">
        <v>5252</v>
      </c>
      <c r="M88" s="48">
        <v>100</v>
      </c>
      <c r="N88" s="53">
        <f t="shared" si="48"/>
        <v>2</v>
      </c>
      <c r="O88" s="48">
        <v>950</v>
      </c>
      <c r="P88" s="53">
        <f t="shared" si="49"/>
        <v>1</v>
      </c>
      <c r="Q88" s="54">
        <v>2649</v>
      </c>
      <c r="R88" s="48">
        <v>3053</v>
      </c>
      <c r="S88" s="55">
        <f t="shared" si="27"/>
        <v>2</v>
      </c>
      <c r="T88" s="56">
        <f t="shared" si="31"/>
        <v>8</v>
      </c>
      <c r="U88" s="48">
        <v>45</v>
      </c>
      <c r="V88" s="57">
        <f t="shared" si="32"/>
        <v>0</v>
      </c>
      <c r="W88" s="58">
        <v>37</v>
      </c>
      <c r="X88" s="59">
        <f t="shared" si="33"/>
        <v>0</v>
      </c>
      <c r="Y88" s="48">
        <v>75293</v>
      </c>
      <c r="Z88" s="60">
        <f t="shared" si="23"/>
        <v>1</v>
      </c>
      <c r="AA88" s="48">
        <v>35400</v>
      </c>
      <c r="AB88" s="61">
        <f t="shared" si="34"/>
        <v>1</v>
      </c>
      <c r="AC88" s="48" t="s">
        <v>35</v>
      </c>
      <c r="AD88" s="59">
        <f t="shared" si="35"/>
        <v>1</v>
      </c>
      <c r="AE88" s="62">
        <f t="shared" si="36"/>
        <v>3</v>
      </c>
      <c r="AF88" s="48">
        <v>4224</v>
      </c>
      <c r="AG88" s="63">
        <f t="shared" si="37"/>
        <v>0.80426504188880421</v>
      </c>
      <c r="AH88" s="64">
        <f t="shared" si="38"/>
        <v>0</v>
      </c>
      <c r="AI88" s="48">
        <v>7807</v>
      </c>
      <c r="AJ88" s="48">
        <f t="shared" si="39"/>
        <v>2.4527175620483819</v>
      </c>
      <c r="AK88" s="65">
        <f t="shared" si="40"/>
        <v>0</v>
      </c>
      <c r="AL88" s="48">
        <v>3720</v>
      </c>
      <c r="AM88" s="48">
        <f t="shared" si="41"/>
        <v>35.769230769230766</v>
      </c>
      <c r="AN88" s="66">
        <f t="shared" si="42"/>
        <v>1</v>
      </c>
      <c r="AO88" s="67">
        <f t="shared" si="43"/>
        <v>1</v>
      </c>
      <c r="AP88" s="68">
        <f t="shared" si="44"/>
        <v>12</v>
      </c>
      <c r="AQ88" s="100">
        <f t="shared" si="45"/>
        <v>0.66666666666666663</v>
      </c>
      <c r="AR88" s="101" t="s">
        <v>119</v>
      </c>
    </row>
    <row r="89" spans="1:49" s="71" customFormat="1" x14ac:dyDescent="0.2">
      <c r="A89" s="46">
        <f t="shared" si="46"/>
        <v>85</v>
      </c>
      <c r="B89" s="73" t="s">
        <v>120</v>
      </c>
      <c r="C89" s="48">
        <v>58</v>
      </c>
      <c r="D89" s="48">
        <v>70</v>
      </c>
      <c r="E89" s="49">
        <f t="shared" si="28"/>
        <v>1</v>
      </c>
      <c r="F89" s="50">
        <v>1316</v>
      </c>
      <c r="G89" s="48">
        <v>1322</v>
      </c>
      <c r="H89" s="51">
        <f t="shared" si="47"/>
        <v>1</v>
      </c>
      <c r="I89" s="50">
        <v>48</v>
      </c>
      <c r="J89" s="48">
        <v>48</v>
      </c>
      <c r="K89" s="52">
        <f t="shared" si="29"/>
        <v>1</v>
      </c>
      <c r="L89" s="48">
        <v>1614</v>
      </c>
      <c r="M89" s="48">
        <v>94</v>
      </c>
      <c r="N89" s="53">
        <f t="shared" si="48"/>
        <v>1</v>
      </c>
      <c r="O89" s="48">
        <v>376</v>
      </c>
      <c r="P89" s="53">
        <f t="shared" si="49"/>
        <v>1</v>
      </c>
      <c r="Q89" s="77">
        <v>1505</v>
      </c>
      <c r="R89" s="48">
        <v>1591</v>
      </c>
      <c r="S89" s="55">
        <f t="shared" si="27"/>
        <v>2</v>
      </c>
      <c r="T89" s="56">
        <f t="shared" si="31"/>
        <v>7</v>
      </c>
      <c r="U89" s="48">
        <v>85</v>
      </c>
      <c r="V89" s="57">
        <f t="shared" si="32"/>
        <v>1</v>
      </c>
      <c r="W89" s="58">
        <v>81</v>
      </c>
      <c r="X89" s="59">
        <f t="shared" si="33"/>
        <v>1</v>
      </c>
      <c r="Y89" s="48">
        <v>44543</v>
      </c>
      <c r="Z89" s="60">
        <f t="shared" si="23"/>
        <v>1</v>
      </c>
      <c r="AA89" s="48">
        <v>11739</v>
      </c>
      <c r="AB89" s="61">
        <f t="shared" si="34"/>
        <v>1</v>
      </c>
      <c r="AC89" s="48" t="s">
        <v>35</v>
      </c>
      <c r="AD89" s="59">
        <f t="shared" si="35"/>
        <v>1</v>
      </c>
      <c r="AE89" s="62">
        <f t="shared" si="36"/>
        <v>5</v>
      </c>
      <c r="AF89" s="48">
        <v>2967</v>
      </c>
      <c r="AG89" s="63">
        <f t="shared" si="37"/>
        <v>1.8382899628252789</v>
      </c>
      <c r="AH89" s="64">
        <f t="shared" si="38"/>
        <v>0</v>
      </c>
      <c r="AI89" s="48">
        <v>1453</v>
      </c>
      <c r="AJ89" s="48">
        <f t="shared" si="39"/>
        <v>1.0990922844175492</v>
      </c>
      <c r="AK89" s="65">
        <f t="shared" si="40"/>
        <v>0</v>
      </c>
      <c r="AL89" s="48">
        <v>1761</v>
      </c>
      <c r="AM89" s="48">
        <f t="shared" si="41"/>
        <v>25.157142857142858</v>
      </c>
      <c r="AN89" s="66">
        <f t="shared" si="42"/>
        <v>0</v>
      </c>
      <c r="AO89" s="67">
        <f t="shared" si="43"/>
        <v>0</v>
      </c>
      <c r="AP89" s="68">
        <f t="shared" si="44"/>
        <v>12</v>
      </c>
      <c r="AQ89" s="100">
        <f t="shared" si="45"/>
        <v>0.66666666666666663</v>
      </c>
      <c r="AR89" s="101" t="s">
        <v>120</v>
      </c>
    </row>
    <row r="90" spans="1:49" s="71" customFormat="1" x14ac:dyDescent="0.2">
      <c r="A90" s="46">
        <f t="shared" si="46"/>
        <v>86</v>
      </c>
      <c r="B90" s="73" t="s">
        <v>121</v>
      </c>
      <c r="C90" s="48">
        <v>47</v>
      </c>
      <c r="D90" s="48">
        <v>50</v>
      </c>
      <c r="E90" s="49">
        <f t="shared" si="28"/>
        <v>1</v>
      </c>
      <c r="F90" s="50">
        <v>878</v>
      </c>
      <c r="G90" s="48">
        <v>880</v>
      </c>
      <c r="H90" s="51">
        <f t="shared" si="47"/>
        <v>1</v>
      </c>
      <c r="I90" s="50">
        <v>33</v>
      </c>
      <c r="J90" s="48">
        <v>33</v>
      </c>
      <c r="K90" s="52">
        <f t="shared" si="29"/>
        <v>1</v>
      </c>
      <c r="L90" s="48">
        <v>1163</v>
      </c>
      <c r="M90" s="48">
        <v>84</v>
      </c>
      <c r="N90" s="53">
        <f t="shared" si="48"/>
        <v>0</v>
      </c>
      <c r="O90" s="48">
        <v>337</v>
      </c>
      <c r="P90" s="53">
        <f t="shared" si="49"/>
        <v>1</v>
      </c>
      <c r="Q90" s="54">
        <v>844</v>
      </c>
      <c r="R90" s="48">
        <v>1211</v>
      </c>
      <c r="S90" s="55">
        <f t="shared" si="27"/>
        <v>2</v>
      </c>
      <c r="T90" s="56">
        <f t="shared" si="31"/>
        <v>6</v>
      </c>
      <c r="U90" s="48">
        <v>88</v>
      </c>
      <c r="V90" s="57">
        <f t="shared" si="32"/>
        <v>1</v>
      </c>
      <c r="W90" s="58">
        <v>82</v>
      </c>
      <c r="X90" s="59">
        <f t="shared" si="33"/>
        <v>1</v>
      </c>
      <c r="Y90" s="48">
        <v>29375</v>
      </c>
      <c r="Z90" s="60">
        <f t="shared" si="23"/>
        <v>1</v>
      </c>
      <c r="AA90" s="48">
        <v>7714</v>
      </c>
      <c r="AB90" s="61">
        <f t="shared" si="34"/>
        <v>1</v>
      </c>
      <c r="AC90" s="48" t="s">
        <v>35</v>
      </c>
      <c r="AD90" s="59">
        <f t="shared" si="35"/>
        <v>1</v>
      </c>
      <c r="AE90" s="62">
        <f t="shared" si="36"/>
        <v>5</v>
      </c>
      <c r="AF90" s="48">
        <v>154</v>
      </c>
      <c r="AG90" s="63">
        <f t="shared" si="37"/>
        <v>0.13241616509028376</v>
      </c>
      <c r="AH90" s="64">
        <f t="shared" si="38"/>
        <v>0</v>
      </c>
      <c r="AI90" s="48">
        <v>1449</v>
      </c>
      <c r="AJ90" s="48">
        <f t="shared" si="39"/>
        <v>1.646590909090909</v>
      </c>
      <c r="AK90" s="65">
        <f t="shared" si="40"/>
        <v>0</v>
      </c>
      <c r="AL90" s="48">
        <v>1146</v>
      </c>
      <c r="AM90" s="48">
        <f t="shared" si="41"/>
        <v>22.92</v>
      </c>
      <c r="AN90" s="66">
        <f t="shared" si="42"/>
        <v>0</v>
      </c>
      <c r="AO90" s="67">
        <f t="shared" si="43"/>
        <v>0</v>
      </c>
      <c r="AP90" s="68">
        <f t="shared" si="44"/>
        <v>11</v>
      </c>
      <c r="AQ90" s="102">
        <f t="shared" si="45"/>
        <v>0.61111111111111116</v>
      </c>
      <c r="AR90" s="103" t="s">
        <v>121</v>
      </c>
      <c r="AS90" s="72"/>
      <c r="AT90" s="72"/>
      <c r="AU90" s="72"/>
      <c r="AV90" s="72"/>
      <c r="AW90" s="72"/>
    </row>
    <row r="91" spans="1:49" s="71" customFormat="1" x14ac:dyDescent="0.2">
      <c r="A91" s="46">
        <f t="shared" si="46"/>
        <v>87</v>
      </c>
      <c r="B91" s="73" t="s">
        <v>122</v>
      </c>
      <c r="C91" s="48">
        <f>44+2</f>
        <v>46</v>
      </c>
      <c r="D91" s="48">
        <v>52</v>
      </c>
      <c r="E91" s="49">
        <f t="shared" si="28"/>
        <v>1</v>
      </c>
      <c r="F91" s="50">
        <v>956</v>
      </c>
      <c r="G91" s="48">
        <v>953</v>
      </c>
      <c r="H91" s="51">
        <f t="shared" si="47"/>
        <v>1</v>
      </c>
      <c r="I91" s="50">
        <v>33</v>
      </c>
      <c r="J91" s="48">
        <v>33</v>
      </c>
      <c r="K91" s="52">
        <f t="shared" si="29"/>
        <v>1</v>
      </c>
      <c r="L91" s="48">
        <v>1262</v>
      </c>
      <c r="M91" s="48">
        <v>95</v>
      </c>
      <c r="N91" s="53">
        <f t="shared" si="48"/>
        <v>2</v>
      </c>
      <c r="O91" s="48">
        <v>463</v>
      </c>
      <c r="P91" s="53">
        <f t="shared" si="49"/>
        <v>1</v>
      </c>
      <c r="Q91" s="54">
        <v>1095</v>
      </c>
      <c r="R91" s="48">
        <v>1258</v>
      </c>
      <c r="S91" s="55">
        <f t="shared" si="27"/>
        <v>2</v>
      </c>
      <c r="T91" s="56">
        <f t="shared" si="31"/>
        <v>8</v>
      </c>
      <c r="U91" s="48">
        <v>82</v>
      </c>
      <c r="V91" s="57">
        <f t="shared" si="32"/>
        <v>0</v>
      </c>
      <c r="W91" s="58">
        <v>68</v>
      </c>
      <c r="X91" s="59">
        <f t="shared" si="33"/>
        <v>0</v>
      </c>
      <c r="Y91" s="48">
        <v>31026</v>
      </c>
      <c r="Z91" s="60">
        <f t="shared" si="23"/>
        <v>1</v>
      </c>
      <c r="AA91" s="48">
        <v>11841</v>
      </c>
      <c r="AB91" s="61">
        <f t="shared" si="34"/>
        <v>1</v>
      </c>
      <c r="AC91" s="48" t="s">
        <v>35</v>
      </c>
      <c r="AD91" s="59">
        <f t="shared" si="35"/>
        <v>1</v>
      </c>
      <c r="AE91" s="62">
        <f t="shared" si="36"/>
        <v>3</v>
      </c>
      <c r="AF91" s="48">
        <v>1201</v>
      </c>
      <c r="AG91" s="63">
        <f t="shared" si="37"/>
        <v>0.9516640253565769</v>
      </c>
      <c r="AH91" s="64">
        <f t="shared" si="38"/>
        <v>0</v>
      </c>
      <c r="AI91" s="48">
        <v>659</v>
      </c>
      <c r="AJ91" s="48">
        <f t="shared" si="39"/>
        <v>0.69150052465897172</v>
      </c>
      <c r="AK91" s="65">
        <f t="shared" si="40"/>
        <v>0</v>
      </c>
      <c r="AL91" s="48">
        <v>1093</v>
      </c>
      <c r="AM91" s="48">
        <f t="shared" si="41"/>
        <v>21.01923076923077</v>
      </c>
      <c r="AN91" s="66">
        <f t="shared" si="42"/>
        <v>0</v>
      </c>
      <c r="AO91" s="67">
        <f t="shared" si="43"/>
        <v>0</v>
      </c>
      <c r="AP91" s="68">
        <f t="shared" si="44"/>
        <v>11</v>
      </c>
      <c r="AQ91" s="102">
        <f t="shared" si="45"/>
        <v>0.61111111111111116</v>
      </c>
      <c r="AR91" s="103" t="s">
        <v>122</v>
      </c>
      <c r="AS91" s="72"/>
      <c r="AT91" s="72"/>
      <c r="AU91" s="72"/>
      <c r="AV91" s="72"/>
      <c r="AW91" s="72"/>
    </row>
    <row r="92" spans="1:49" s="71" customFormat="1" x14ac:dyDescent="0.2">
      <c r="A92" s="46">
        <f t="shared" si="46"/>
        <v>88</v>
      </c>
      <c r="B92" s="73" t="s">
        <v>123</v>
      </c>
      <c r="C92" s="48">
        <f>28+1</f>
        <v>29</v>
      </c>
      <c r="D92" s="48">
        <v>34</v>
      </c>
      <c r="E92" s="49">
        <f t="shared" si="28"/>
        <v>1</v>
      </c>
      <c r="F92" s="50">
        <v>711</v>
      </c>
      <c r="G92" s="48">
        <v>715</v>
      </c>
      <c r="H92" s="51">
        <f t="shared" si="47"/>
        <v>1</v>
      </c>
      <c r="I92" s="50">
        <v>25</v>
      </c>
      <c r="J92" s="48">
        <v>25</v>
      </c>
      <c r="K92" s="52">
        <f t="shared" si="29"/>
        <v>1</v>
      </c>
      <c r="L92" s="48">
        <v>792</v>
      </c>
      <c r="M92" s="48">
        <v>91</v>
      </c>
      <c r="N92" s="53">
        <f t="shared" si="48"/>
        <v>1</v>
      </c>
      <c r="O92" s="48">
        <v>189</v>
      </c>
      <c r="P92" s="53">
        <f t="shared" si="49"/>
        <v>0</v>
      </c>
      <c r="Q92" s="54">
        <v>805</v>
      </c>
      <c r="R92" s="48">
        <v>759</v>
      </c>
      <c r="S92" s="55">
        <f t="shared" si="27"/>
        <v>1</v>
      </c>
      <c r="T92" s="56">
        <f t="shared" si="31"/>
        <v>5</v>
      </c>
      <c r="U92" s="48">
        <v>92</v>
      </c>
      <c r="V92" s="57">
        <f t="shared" si="32"/>
        <v>1</v>
      </c>
      <c r="W92" s="58">
        <v>81</v>
      </c>
      <c r="X92" s="59">
        <f t="shared" si="33"/>
        <v>1</v>
      </c>
      <c r="Y92" s="48">
        <v>20693</v>
      </c>
      <c r="Z92" s="60">
        <f t="shared" si="23"/>
        <v>1</v>
      </c>
      <c r="AA92" s="48">
        <v>7552</v>
      </c>
      <c r="AB92" s="61">
        <f t="shared" si="34"/>
        <v>1</v>
      </c>
      <c r="AC92" s="48" t="s">
        <v>35</v>
      </c>
      <c r="AD92" s="59">
        <f t="shared" si="35"/>
        <v>1</v>
      </c>
      <c r="AE92" s="62">
        <f t="shared" si="36"/>
        <v>5</v>
      </c>
      <c r="AF92" s="48">
        <v>550</v>
      </c>
      <c r="AG92" s="63">
        <f t="shared" si="37"/>
        <v>0.69444444444444442</v>
      </c>
      <c r="AH92" s="64">
        <f t="shared" si="38"/>
        <v>0</v>
      </c>
      <c r="AI92" s="48">
        <v>636</v>
      </c>
      <c r="AJ92" s="48">
        <f t="shared" si="39"/>
        <v>0.8895104895104895</v>
      </c>
      <c r="AK92" s="65">
        <f t="shared" si="40"/>
        <v>0</v>
      </c>
      <c r="AL92" s="48">
        <v>1229</v>
      </c>
      <c r="AM92" s="48">
        <f t="shared" si="41"/>
        <v>36.147058823529413</v>
      </c>
      <c r="AN92" s="66">
        <f t="shared" si="42"/>
        <v>1</v>
      </c>
      <c r="AO92" s="67">
        <f t="shared" si="43"/>
        <v>1</v>
      </c>
      <c r="AP92" s="68">
        <f t="shared" si="44"/>
        <v>11</v>
      </c>
      <c r="AQ92" s="102">
        <f t="shared" si="45"/>
        <v>0.61111111111111116</v>
      </c>
      <c r="AR92" s="103" t="s">
        <v>123</v>
      </c>
      <c r="AS92" s="72"/>
      <c r="AT92" s="72"/>
      <c r="AU92" s="72"/>
      <c r="AV92" s="72"/>
      <c r="AW92" s="72"/>
    </row>
    <row r="93" spans="1:49" s="71" customFormat="1" x14ac:dyDescent="0.2">
      <c r="A93" s="46">
        <f t="shared" si="46"/>
        <v>89</v>
      </c>
      <c r="B93" s="73" t="s">
        <v>124</v>
      </c>
      <c r="C93" s="48">
        <v>83</v>
      </c>
      <c r="D93" s="48">
        <v>91</v>
      </c>
      <c r="E93" s="49">
        <f t="shared" si="28"/>
        <v>1</v>
      </c>
      <c r="F93" s="50">
        <v>2660</v>
      </c>
      <c r="G93" s="48">
        <v>2657</v>
      </c>
      <c r="H93" s="51">
        <f t="shared" si="47"/>
        <v>1</v>
      </c>
      <c r="I93" s="50">
        <v>70</v>
      </c>
      <c r="J93" s="48">
        <v>70</v>
      </c>
      <c r="K93" s="52">
        <f t="shared" si="29"/>
        <v>1</v>
      </c>
      <c r="L93" s="48">
        <v>4041</v>
      </c>
      <c r="M93" s="48">
        <v>94</v>
      </c>
      <c r="N93" s="53">
        <f t="shared" si="48"/>
        <v>1</v>
      </c>
      <c r="O93" s="48">
        <v>667</v>
      </c>
      <c r="P93" s="53">
        <f t="shared" si="49"/>
        <v>1</v>
      </c>
      <c r="Q93" s="104"/>
      <c r="R93" s="92">
        <v>2645</v>
      </c>
      <c r="S93" s="55"/>
      <c r="T93" s="56">
        <f t="shared" si="31"/>
        <v>5</v>
      </c>
      <c r="U93" s="48">
        <v>92</v>
      </c>
      <c r="V93" s="57">
        <f t="shared" si="32"/>
        <v>1</v>
      </c>
      <c r="W93" s="58">
        <v>87</v>
      </c>
      <c r="X93" s="59">
        <f t="shared" si="33"/>
        <v>1</v>
      </c>
      <c r="Y93" s="48">
        <v>78640</v>
      </c>
      <c r="Z93" s="60">
        <f t="shared" si="23"/>
        <v>1</v>
      </c>
      <c r="AA93" s="48">
        <v>34811</v>
      </c>
      <c r="AB93" s="61">
        <f t="shared" si="34"/>
        <v>1</v>
      </c>
      <c r="AC93" s="48" t="s">
        <v>35</v>
      </c>
      <c r="AD93" s="59">
        <f t="shared" si="35"/>
        <v>1</v>
      </c>
      <c r="AE93" s="62">
        <f t="shared" si="36"/>
        <v>5</v>
      </c>
      <c r="AF93" s="48">
        <v>10198</v>
      </c>
      <c r="AG93" s="63">
        <f t="shared" si="37"/>
        <v>2.5236327641672855</v>
      </c>
      <c r="AH93" s="64">
        <f t="shared" si="38"/>
        <v>0</v>
      </c>
      <c r="AI93" s="48">
        <v>5987</v>
      </c>
      <c r="AJ93" s="48">
        <f t="shared" si="39"/>
        <v>2.253293187805796</v>
      </c>
      <c r="AK93" s="65">
        <f t="shared" si="40"/>
        <v>0</v>
      </c>
      <c r="AL93" s="48">
        <v>3739</v>
      </c>
      <c r="AM93" s="48">
        <f t="shared" si="41"/>
        <v>41.087912087912088</v>
      </c>
      <c r="AN93" s="66">
        <f t="shared" si="42"/>
        <v>1</v>
      </c>
      <c r="AO93" s="67">
        <f t="shared" si="43"/>
        <v>1</v>
      </c>
      <c r="AP93" s="68">
        <f t="shared" si="44"/>
        <v>11</v>
      </c>
      <c r="AQ93" s="102">
        <f t="shared" si="45"/>
        <v>0.61111111111111116</v>
      </c>
      <c r="AR93" s="103" t="s">
        <v>124</v>
      </c>
    </row>
    <row r="94" spans="1:49" s="71" customFormat="1" x14ac:dyDescent="0.2">
      <c r="A94" s="46">
        <f t="shared" si="46"/>
        <v>90</v>
      </c>
      <c r="B94" s="73" t="s">
        <v>125</v>
      </c>
      <c r="C94" s="48">
        <f>52+1</f>
        <v>53</v>
      </c>
      <c r="D94" s="48">
        <v>60</v>
      </c>
      <c r="E94" s="49">
        <f t="shared" si="28"/>
        <v>1</v>
      </c>
      <c r="F94" s="50">
        <v>1241</v>
      </c>
      <c r="G94" s="48">
        <v>1248</v>
      </c>
      <c r="H94" s="51">
        <f t="shared" si="47"/>
        <v>1</v>
      </c>
      <c r="I94" s="50">
        <v>45</v>
      </c>
      <c r="J94" s="48">
        <v>45</v>
      </c>
      <c r="K94" s="52">
        <f t="shared" si="29"/>
        <v>1</v>
      </c>
      <c r="L94" s="48">
        <v>1243</v>
      </c>
      <c r="M94" s="48">
        <v>92</v>
      </c>
      <c r="N94" s="53">
        <f t="shared" si="48"/>
        <v>1</v>
      </c>
      <c r="O94" s="48">
        <v>408</v>
      </c>
      <c r="P94" s="53">
        <f t="shared" si="49"/>
        <v>1</v>
      </c>
      <c r="Q94" s="54">
        <v>1423</v>
      </c>
      <c r="R94" s="48">
        <v>1593</v>
      </c>
      <c r="S94" s="55">
        <f>IF((R94/Q94)&gt;=0.95,2,IF((R94/Q94)&gt;=0.9,1,0))</f>
        <v>2</v>
      </c>
      <c r="T94" s="56">
        <f t="shared" si="31"/>
        <v>7</v>
      </c>
      <c r="U94" s="48">
        <v>77</v>
      </c>
      <c r="V94" s="57">
        <f t="shared" si="32"/>
        <v>0</v>
      </c>
      <c r="W94" s="58">
        <v>42</v>
      </c>
      <c r="X94" s="59">
        <f t="shared" si="33"/>
        <v>0</v>
      </c>
      <c r="Y94" s="48">
        <v>34732</v>
      </c>
      <c r="Z94" s="60">
        <f t="shared" si="23"/>
        <v>1</v>
      </c>
      <c r="AA94" s="48">
        <v>14130</v>
      </c>
      <c r="AB94" s="61">
        <f t="shared" si="34"/>
        <v>1</v>
      </c>
      <c r="AC94" s="48" t="s">
        <v>35</v>
      </c>
      <c r="AD94" s="59">
        <f t="shared" si="35"/>
        <v>1</v>
      </c>
      <c r="AE94" s="62">
        <f t="shared" si="36"/>
        <v>3</v>
      </c>
      <c r="AF94" s="48">
        <v>2286</v>
      </c>
      <c r="AG94" s="63">
        <f t="shared" si="37"/>
        <v>1.8390989541432019</v>
      </c>
      <c r="AH94" s="64">
        <f t="shared" si="38"/>
        <v>0</v>
      </c>
      <c r="AI94" s="48">
        <v>542</v>
      </c>
      <c r="AJ94" s="48">
        <f t="shared" si="39"/>
        <v>0.43429487179487181</v>
      </c>
      <c r="AK94" s="65">
        <f t="shared" si="40"/>
        <v>0</v>
      </c>
      <c r="AL94" s="48">
        <v>766</v>
      </c>
      <c r="AM94" s="48">
        <f t="shared" si="41"/>
        <v>12.766666666666667</v>
      </c>
      <c r="AN94" s="66">
        <f t="shared" si="42"/>
        <v>0</v>
      </c>
      <c r="AO94" s="67">
        <f t="shared" si="43"/>
        <v>0</v>
      </c>
      <c r="AP94" s="68">
        <f t="shared" si="44"/>
        <v>10</v>
      </c>
      <c r="AQ94" s="105">
        <f t="shared" si="45"/>
        <v>0.55555555555555558</v>
      </c>
      <c r="AR94" s="106" t="s">
        <v>125</v>
      </c>
    </row>
    <row r="95" spans="1:49" s="71" customFormat="1" x14ac:dyDescent="0.2">
      <c r="A95" s="46">
        <f t="shared" si="46"/>
        <v>91</v>
      </c>
      <c r="B95" s="73" t="s">
        <v>126</v>
      </c>
      <c r="C95" s="48">
        <f>91+1</f>
        <v>92</v>
      </c>
      <c r="D95" s="48">
        <v>104</v>
      </c>
      <c r="E95" s="49">
        <f t="shared" si="28"/>
        <v>1</v>
      </c>
      <c r="F95" s="50">
        <v>2198</v>
      </c>
      <c r="G95" s="48">
        <v>2188</v>
      </c>
      <c r="H95" s="51">
        <f t="shared" si="47"/>
        <v>1</v>
      </c>
      <c r="I95" s="50">
        <v>69</v>
      </c>
      <c r="J95" s="48">
        <v>69</v>
      </c>
      <c r="K95" s="52">
        <f t="shared" si="29"/>
        <v>1</v>
      </c>
      <c r="L95" s="48">
        <v>3613</v>
      </c>
      <c r="M95" s="48">
        <v>99</v>
      </c>
      <c r="N95" s="53">
        <f t="shared" si="48"/>
        <v>2</v>
      </c>
      <c r="O95" s="48">
        <v>557</v>
      </c>
      <c r="P95" s="53">
        <f t="shared" si="49"/>
        <v>1</v>
      </c>
      <c r="Q95" s="54">
        <v>2172</v>
      </c>
      <c r="R95" s="48">
        <v>1874</v>
      </c>
      <c r="S95" s="55">
        <f>IF((R95/Q95)&gt;=0.95,2,IF((R95/Q95)&gt;=0.9,1,0))</f>
        <v>0</v>
      </c>
      <c r="T95" s="56">
        <f t="shared" si="31"/>
        <v>6</v>
      </c>
      <c r="U95" s="48">
        <v>77</v>
      </c>
      <c r="V95" s="57">
        <f t="shared" si="32"/>
        <v>0</v>
      </c>
      <c r="W95" s="58">
        <v>60</v>
      </c>
      <c r="X95" s="59">
        <f t="shared" si="33"/>
        <v>0</v>
      </c>
      <c r="Y95" s="48">
        <v>46044</v>
      </c>
      <c r="Z95" s="60">
        <f t="shared" si="23"/>
        <v>1</v>
      </c>
      <c r="AA95" s="48">
        <v>20841</v>
      </c>
      <c r="AB95" s="61">
        <f t="shared" si="34"/>
        <v>1</v>
      </c>
      <c r="AC95" s="48" t="s">
        <v>35</v>
      </c>
      <c r="AD95" s="59">
        <f t="shared" si="35"/>
        <v>1</v>
      </c>
      <c r="AE95" s="62">
        <f t="shared" si="36"/>
        <v>3</v>
      </c>
      <c r="AF95" s="48">
        <v>2983</v>
      </c>
      <c r="AG95" s="63">
        <f t="shared" si="37"/>
        <v>0.82562967063382231</v>
      </c>
      <c r="AH95" s="64">
        <f t="shared" si="38"/>
        <v>0</v>
      </c>
      <c r="AI95" s="48">
        <v>2811</v>
      </c>
      <c r="AJ95" s="48">
        <f t="shared" si="39"/>
        <v>1.2847349177330896</v>
      </c>
      <c r="AK95" s="65">
        <f t="shared" si="40"/>
        <v>0</v>
      </c>
      <c r="AL95" s="48">
        <v>2124</v>
      </c>
      <c r="AM95" s="48">
        <f t="shared" si="41"/>
        <v>20.423076923076923</v>
      </c>
      <c r="AN95" s="66">
        <f t="shared" si="42"/>
        <v>0</v>
      </c>
      <c r="AO95" s="67">
        <f t="shared" si="43"/>
        <v>0</v>
      </c>
      <c r="AP95" s="68">
        <f t="shared" si="44"/>
        <v>9</v>
      </c>
      <c r="AQ95" s="107">
        <f t="shared" si="45"/>
        <v>0.5</v>
      </c>
      <c r="AR95" s="108" t="s">
        <v>126</v>
      </c>
    </row>
    <row r="96" spans="1:49" s="71" customFormat="1" x14ac:dyDescent="0.25">
      <c r="A96" s="109"/>
      <c r="B96" s="110"/>
      <c r="C96" s="111"/>
      <c r="D96" s="112"/>
      <c r="E96" s="113"/>
      <c r="F96" s="114"/>
      <c r="G96" s="112"/>
      <c r="H96" s="115"/>
      <c r="I96" s="114"/>
      <c r="J96" s="112"/>
      <c r="K96" s="116"/>
      <c r="L96" s="112"/>
      <c r="M96" s="112"/>
      <c r="N96" s="116"/>
      <c r="O96" s="112"/>
      <c r="P96" s="117"/>
      <c r="Q96" s="118"/>
      <c r="R96" s="112"/>
      <c r="S96" s="115"/>
      <c r="T96" s="119"/>
      <c r="U96" s="112"/>
      <c r="V96" s="120"/>
      <c r="W96" s="121"/>
      <c r="X96" s="120"/>
      <c r="Y96" s="122"/>
      <c r="Z96" s="116"/>
      <c r="AA96" s="122"/>
      <c r="AB96" s="115"/>
      <c r="AC96" s="122"/>
      <c r="AD96" s="120"/>
      <c r="AE96" s="123"/>
      <c r="AF96" s="122"/>
      <c r="AG96" s="124"/>
      <c r="AH96" s="125"/>
      <c r="AI96" s="122"/>
      <c r="AJ96" s="122"/>
      <c r="AK96" s="123"/>
      <c r="AL96" s="122"/>
      <c r="AM96" s="111"/>
      <c r="AN96" s="120"/>
      <c r="AO96" s="120"/>
      <c r="AP96" s="123"/>
      <c r="AQ96" s="126"/>
      <c r="AR96" s="110"/>
    </row>
    <row r="97" spans="1:44" s="71" customFormat="1" x14ac:dyDescent="0.25">
      <c r="A97" s="109"/>
      <c r="B97" s="110"/>
      <c r="C97" s="127"/>
      <c r="D97" s="128" t="s">
        <v>127</v>
      </c>
      <c r="E97" s="113"/>
      <c r="F97" s="129"/>
      <c r="G97" s="112"/>
      <c r="H97" s="115"/>
      <c r="I97" s="114"/>
      <c r="J97" s="112"/>
      <c r="K97" s="116"/>
      <c r="L97" s="112"/>
      <c r="M97" s="112"/>
      <c r="N97" s="116"/>
      <c r="O97" s="112"/>
      <c r="P97" s="117"/>
      <c r="Q97" s="118"/>
      <c r="R97" s="112"/>
      <c r="S97" s="115"/>
      <c r="T97" s="119"/>
      <c r="U97" s="112"/>
      <c r="V97" s="120"/>
      <c r="W97" s="121"/>
      <c r="X97" s="120"/>
      <c r="Y97" s="122"/>
      <c r="AB97" s="115"/>
      <c r="AC97" s="122"/>
      <c r="AD97" s="120"/>
      <c r="AE97" s="123"/>
      <c r="AF97" s="122"/>
      <c r="AG97" s="124"/>
      <c r="AH97" s="125"/>
      <c r="AI97" s="122"/>
      <c r="AJ97" s="122"/>
      <c r="AK97" s="123"/>
      <c r="AL97" s="122"/>
      <c r="AM97" s="111"/>
      <c r="AN97" s="120"/>
      <c r="AO97" s="120"/>
      <c r="AP97" s="123"/>
      <c r="AQ97" s="126"/>
      <c r="AR97" s="110"/>
    </row>
    <row r="98" spans="1:44" s="71" customFormat="1" x14ac:dyDescent="0.25">
      <c r="A98" s="109"/>
      <c r="B98" s="110"/>
      <c r="C98" s="97"/>
      <c r="D98" s="128" t="s">
        <v>128</v>
      </c>
      <c r="E98" s="113"/>
      <c r="F98" s="114"/>
      <c r="G98" s="112"/>
      <c r="H98" s="115"/>
      <c r="I98" s="114"/>
      <c r="J98" s="112"/>
      <c r="K98" s="116"/>
      <c r="L98" s="112"/>
      <c r="M98" s="112"/>
      <c r="N98" s="116"/>
      <c r="O98" s="112"/>
      <c r="P98" s="117"/>
      <c r="Q98" s="130"/>
      <c r="R98" s="112"/>
      <c r="S98" s="115"/>
      <c r="T98" s="119"/>
      <c r="U98" s="112"/>
      <c r="V98" s="120"/>
      <c r="W98" s="121"/>
      <c r="X98" s="120"/>
      <c r="Y98" s="122"/>
      <c r="AB98" s="115"/>
      <c r="AC98" s="122"/>
      <c r="AD98" s="120"/>
      <c r="AE98" s="123"/>
      <c r="AF98" s="122"/>
      <c r="AG98" s="124"/>
      <c r="AH98" s="125"/>
      <c r="AI98" s="122"/>
      <c r="AJ98" s="122"/>
      <c r="AK98" s="123"/>
      <c r="AL98" s="122"/>
      <c r="AM98" s="111"/>
      <c r="AN98" s="120"/>
      <c r="AO98" s="120"/>
      <c r="AP98" s="123"/>
      <c r="AQ98" s="126"/>
      <c r="AR98" s="110"/>
    </row>
    <row r="99" spans="1:44" s="71" customFormat="1" x14ac:dyDescent="0.25">
      <c r="A99" s="109"/>
      <c r="B99" s="110"/>
      <c r="C99" s="88"/>
      <c r="D99" s="128" t="s">
        <v>129</v>
      </c>
      <c r="E99" s="113"/>
      <c r="F99" s="114"/>
      <c r="G99" s="112"/>
      <c r="H99" s="115"/>
      <c r="I99" s="114"/>
      <c r="J99" s="112"/>
      <c r="K99" s="116"/>
      <c r="L99" s="112"/>
      <c r="M99" s="112"/>
      <c r="N99" s="116"/>
      <c r="O99" s="112"/>
      <c r="P99" s="117"/>
      <c r="Q99" s="130"/>
      <c r="R99" s="112"/>
      <c r="S99" s="115"/>
      <c r="T99" s="119"/>
      <c r="U99" s="112"/>
      <c r="V99" s="120"/>
      <c r="W99" s="121"/>
      <c r="X99" s="120"/>
      <c r="Y99" s="122"/>
      <c r="AB99" s="115"/>
      <c r="AC99" s="122"/>
      <c r="AD99" s="120"/>
      <c r="AE99" s="123"/>
      <c r="AF99" s="122"/>
      <c r="AG99" s="124"/>
      <c r="AH99" s="125"/>
      <c r="AI99" s="122"/>
      <c r="AJ99" s="122"/>
      <c r="AK99" s="123"/>
      <c r="AL99" s="122"/>
      <c r="AM99" s="111"/>
      <c r="AN99" s="120"/>
      <c r="AO99" s="120"/>
      <c r="AP99" s="123"/>
      <c r="AQ99" s="126"/>
      <c r="AR99" s="110"/>
    </row>
    <row r="100" spans="1:44" s="71" customFormat="1" x14ac:dyDescent="0.2">
      <c r="A100" s="131"/>
      <c r="B100" s="132"/>
      <c r="C100" s="133"/>
      <c r="D100" s="134" t="s">
        <v>130</v>
      </c>
      <c r="E100" s="135"/>
      <c r="F100" s="131"/>
      <c r="G100" s="131"/>
      <c r="H100" s="136"/>
      <c r="I100" s="131"/>
      <c r="J100" s="131"/>
      <c r="K100" s="137"/>
      <c r="L100" s="131"/>
      <c r="M100" s="138"/>
      <c r="N100" s="137"/>
      <c r="O100" s="131"/>
      <c r="P100" s="139"/>
      <c r="Q100" s="140"/>
      <c r="R100" s="141"/>
      <c r="S100" s="142"/>
      <c r="T100" s="139"/>
      <c r="V100" s="139"/>
      <c r="W100" s="143"/>
      <c r="X100" s="139"/>
      <c r="Y100" s="131"/>
      <c r="AB100" s="144"/>
      <c r="AC100" s="138"/>
      <c r="AD100" s="144"/>
      <c r="AE100" s="145"/>
      <c r="AF100" s="131"/>
      <c r="AG100" s="146"/>
      <c r="AH100" s="147"/>
      <c r="AI100" s="131"/>
      <c r="AJ100" s="122"/>
      <c r="AK100" s="147"/>
      <c r="AL100" s="146"/>
      <c r="AM100" s="146"/>
      <c r="AN100" s="144"/>
      <c r="AO100" s="144"/>
      <c r="AP100" s="145"/>
      <c r="AQ100" s="139"/>
    </row>
    <row r="101" spans="1:44" s="71" customFormat="1" x14ac:dyDescent="0.2">
      <c r="A101" s="131"/>
      <c r="B101" s="132"/>
      <c r="C101" s="104"/>
      <c r="D101" s="128" t="s">
        <v>131</v>
      </c>
      <c r="E101" s="135"/>
      <c r="F101" s="131"/>
      <c r="G101" s="131"/>
      <c r="H101" s="136"/>
      <c r="I101" s="131"/>
      <c r="J101" s="131"/>
      <c r="K101" s="137"/>
      <c r="L101" s="131"/>
      <c r="M101" s="138"/>
      <c r="N101" s="137"/>
      <c r="O101" s="131"/>
      <c r="P101" s="139"/>
      <c r="Q101" s="140"/>
      <c r="R101" s="141"/>
      <c r="S101" s="142"/>
      <c r="T101" s="139"/>
      <c r="V101" s="139"/>
      <c r="W101" s="143"/>
      <c r="X101" s="139"/>
      <c r="Y101" s="131"/>
      <c r="AB101" s="144"/>
      <c r="AC101" s="138"/>
      <c r="AD101" s="144"/>
      <c r="AE101" s="145"/>
      <c r="AF101" s="131"/>
      <c r="AG101" s="146"/>
      <c r="AH101" s="147"/>
      <c r="AI101" s="131"/>
      <c r="AJ101" s="122"/>
      <c r="AK101" s="147"/>
      <c r="AL101" s="146"/>
      <c r="AM101" s="146"/>
      <c r="AN101" s="144"/>
      <c r="AO101" s="144"/>
      <c r="AP101" s="145"/>
      <c r="AQ101" s="139"/>
    </row>
    <row r="102" spans="1:44" s="71" customFormat="1" x14ac:dyDescent="0.2">
      <c r="A102" s="131"/>
      <c r="B102" s="132"/>
      <c r="C102" s="131"/>
      <c r="D102" s="131"/>
      <c r="E102" s="135"/>
      <c r="F102" s="131"/>
      <c r="G102" s="131"/>
      <c r="H102" s="136"/>
      <c r="I102" s="131"/>
      <c r="J102" s="131"/>
      <c r="K102" s="137"/>
      <c r="L102" s="131"/>
      <c r="M102" s="138"/>
      <c r="N102" s="137"/>
      <c r="O102" s="131"/>
      <c r="P102" s="139"/>
      <c r="Q102" s="140"/>
      <c r="R102" s="141"/>
      <c r="S102" s="142"/>
      <c r="T102" s="139"/>
      <c r="V102" s="139"/>
      <c r="W102" s="143"/>
      <c r="X102" s="139"/>
      <c r="Z102" s="139"/>
      <c r="AB102" s="144"/>
      <c r="AC102" s="138"/>
      <c r="AD102" s="144"/>
      <c r="AE102" s="145"/>
      <c r="AF102" s="131"/>
      <c r="AG102" s="146"/>
      <c r="AH102" s="147"/>
      <c r="AI102" s="131"/>
      <c r="AJ102" s="122"/>
      <c r="AK102" s="147"/>
      <c r="AL102" s="146"/>
      <c r="AM102" s="146"/>
      <c r="AN102" s="144"/>
      <c r="AO102" s="144"/>
      <c r="AP102" s="145"/>
      <c r="AQ102" s="139"/>
    </row>
    <row r="103" spans="1:44" s="71" customFormat="1" x14ac:dyDescent="0.25">
      <c r="B103" s="148"/>
      <c r="C103" s="131"/>
      <c r="D103" s="131"/>
      <c r="E103" s="135"/>
      <c r="F103" s="131"/>
      <c r="G103" s="131"/>
      <c r="H103" s="136"/>
      <c r="I103" s="131"/>
      <c r="J103" s="131"/>
      <c r="K103" s="137"/>
      <c r="L103" s="131"/>
      <c r="M103" s="138"/>
      <c r="N103" s="137"/>
      <c r="O103" s="131"/>
      <c r="P103" s="139"/>
      <c r="Q103" s="140"/>
      <c r="R103" s="149"/>
      <c r="S103" s="139"/>
      <c r="T103" s="139"/>
      <c r="V103" s="139"/>
      <c r="W103" s="143"/>
      <c r="X103" s="139"/>
      <c r="Z103" s="139"/>
      <c r="AB103" s="144"/>
      <c r="AC103" s="138"/>
      <c r="AD103" s="144"/>
      <c r="AE103" s="145"/>
      <c r="AF103" s="131"/>
      <c r="AG103" s="146"/>
      <c r="AH103" s="147"/>
      <c r="AI103" s="131"/>
      <c r="AJ103" s="146"/>
      <c r="AK103" s="147"/>
      <c r="AL103" s="146"/>
      <c r="AM103" s="146"/>
      <c r="AN103" s="144"/>
      <c r="AO103" s="144"/>
      <c r="AP103" s="145"/>
      <c r="AQ103" s="139"/>
    </row>
    <row r="104" spans="1:44" s="71" customFormat="1" x14ac:dyDescent="0.25">
      <c r="B104" s="148"/>
      <c r="C104" s="131"/>
      <c r="D104" s="131"/>
      <c r="E104" s="135"/>
      <c r="F104" s="131"/>
      <c r="G104" s="131"/>
      <c r="H104" s="136"/>
      <c r="I104" s="131"/>
      <c r="J104" s="131"/>
      <c r="K104" s="137"/>
      <c r="L104" s="131"/>
      <c r="M104" s="138"/>
      <c r="N104" s="137"/>
      <c r="O104" s="131"/>
      <c r="P104" s="139"/>
      <c r="R104" s="141"/>
      <c r="S104" s="142"/>
      <c r="T104" s="139"/>
      <c r="V104" s="139"/>
      <c r="W104" s="143"/>
      <c r="X104" s="139"/>
      <c r="Y104" s="131"/>
      <c r="Z104" s="137"/>
      <c r="AA104" s="131"/>
      <c r="AB104" s="144"/>
      <c r="AC104" s="138"/>
      <c r="AD104" s="144"/>
      <c r="AE104" s="145"/>
      <c r="AF104" s="131"/>
      <c r="AG104" s="146"/>
      <c r="AH104" s="147"/>
      <c r="AI104" s="131"/>
      <c r="AJ104" s="146"/>
      <c r="AK104" s="147"/>
      <c r="AL104" s="146"/>
      <c r="AM104" s="146"/>
      <c r="AN104" s="144"/>
      <c r="AO104" s="144"/>
      <c r="AP104" s="145"/>
      <c r="AQ104" s="139"/>
    </row>
    <row r="105" spans="1:44" s="71" customFormat="1" x14ac:dyDescent="0.25">
      <c r="B105" s="148"/>
      <c r="E105" s="150"/>
      <c r="H105" s="139"/>
      <c r="K105" s="139"/>
      <c r="M105" s="138"/>
      <c r="N105" s="137"/>
      <c r="O105" s="131"/>
      <c r="P105" s="139"/>
      <c r="Q105" s="140"/>
      <c r="R105" s="149"/>
      <c r="S105" s="139"/>
      <c r="T105" s="139"/>
      <c r="V105" s="139"/>
      <c r="W105" s="143"/>
      <c r="X105" s="139"/>
      <c r="Z105" s="139"/>
      <c r="AB105" s="139"/>
      <c r="AD105" s="139"/>
      <c r="AE105" s="139"/>
      <c r="AG105" s="146"/>
      <c r="AH105" s="147"/>
      <c r="AJ105" s="146"/>
      <c r="AK105" s="147"/>
      <c r="AL105" s="146"/>
      <c r="AM105" s="146"/>
      <c r="AN105" s="144"/>
      <c r="AO105" s="144"/>
      <c r="AP105" s="145"/>
      <c r="AQ105" s="139"/>
    </row>
    <row r="106" spans="1:44" s="71" customFormat="1" ht="18" x14ac:dyDescent="0.25">
      <c r="B106" s="148"/>
      <c r="C106" s="151"/>
      <c r="D106" s="131"/>
      <c r="E106" s="152"/>
      <c r="F106" s="153"/>
      <c r="G106" s="131"/>
      <c r="H106" s="144"/>
      <c r="I106" s="153"/>
      <c r="J106" s="131"/>
      <c r="K106" s="137"/>
      <c r="L106" s="131"/>
      <c r="M106" s="138"/>
      <c r="N106" s="137"/>
      <c r="O106" s="131"/>
      <c r="P106" s="139"/>
      <c r="Q106" s="140"/>
      <c r="R106" s="141"/>
      <c r="S106" s="142"/>
      <c r="T106" s="139"/>
      <c r="V106" s="139"/>
      <c r="W106" s="143"/>
      <c r="X106" s="139"/>
      <c r="Z106" s="139"/>
      <c r="AB106" s="139"/>
      <c r="AD106" s="139"/>
      <c r="AE106" s="139"/>
      <c r="AH106" s="139"/>
      <c r="AK106" s="139"/>
      <c r="AN106" s="144"/>
      <c r="AO106" s="144"/>
      <c r="AP106" s="145"/>
      <c r="AQ106" s="139"/>
    </row>
    <row r="107" spans="1:44" s="71" customFormat="1" ht="18" x14ac:dyDescent="0.25">
      <c r="B107" s="148"/>
      <c r="C107" s="151"/>
      <c r="D107" s="131"/>
      <c r="E107" s="152"/>
      <c r="F107" s="153"/>
      <c r="G107" s="131"/>
      <c r="H107" s="144"/>
      <c r="I107" s="153"/>
      <c r="J107" s="131"/>
      <c r="K107" s="137"/>
      <c r="L107" s="131"/>
      <c r="M107" s="138"/>
      <c r="N107" s="137"/>
      <c r="O107" s="131"/>
      <c r="P107" s="144"/>
      <c r="Q107" s="131"/>
      <c r="R107" s="141"/>
      <c r="S107" s="142"/>
      <c r="T107" s="139"/>
      <c r="V107" s="139"/>
      <c r="W107" s="143"/>
      <c r="X107" s="139"/>
      <c r="Y107" s="131"/>
      <c r="Z107" s="137"/>
      <c r="AA107" s="131"/>
      <c r="AB107" s="144"/>
      <c r="AC107" s="138"/>
      <c r="AD107" s="144"/>
      <c r="AE107" s="145"/>
      <c r="AF107" s="131"/>
      <c r="AG107" s="146"/>
      <c r="AH107" s="147"/>
      <c r="AI107" s="131"/>
      <c r="AJ107" s="146"/>
      <c r="AK107" s="147"/>
      <c r="AL107" s="146"/>
      <c r="AM107" s="146"/>
      <c r="AN107" s="144"/>
      <c r="AO107" s="144"/>
      <c r="AP107" s="145"/>
      <c r="AQ107" s="139"/>
    </row>
    <row r="108" spans="1:44" s="71" customFormat="1" x14ac:dyDescent="0.25">
      <c r="B108" s="148"/>
      <c r="E108" s="150"/>
      <c r="H108" s="139"/>
      <c r="K108" s="139"/>
      <c r="M108" s="138"/>
      <c r="N108" s="137"/>
      <c r="O108" s="131"/>
      <c r="P108" s="144"/>
      <c r="Q108" s="131"/>
      <c r="R108" s="154"/>
      <c r="S108" s="136"/>
      <c r="T108" s="139"/>
      <c r="V108" s="139"/>
      <c r="W108" s="143"/>
      <c r="X108" s="139"/>
      <c r="Y108" s="131"/>
      <c r="Z108" s="137"/>
      <c r="AA108" s="131"/>
      <c r="AB108" s="144"/>
      <c r="AC108" s="138"/>
      <c r="AD108" s="144"/>
      <c r="AE108" s="145"/>
      <c r="AF108" s="131"/>
      <c r="AG108" s="146"/>
      <c r="AH108" s="147"/>
      <c r="AI108" s="131"/>
      <c r="AJ108" s="146"/>
      <c r="AK108" s="147"/>
      <c r="AL108" s="146"/>
      <c r="AM108" s="146"/>
      <c r="AN108" s="144"/>
      <c r="AO108" s="144"/>
      <c r="AP108" s="145"/>
      <c r="AQ108" s="139"/>
    </row>
    <row r="109" spans="1:44" s="71" customFormat="1" ht="18" x14ac:dyDescent="0.25">
      <c r="B109" s="148"/>
      <c r="C109" s="151"/>
      <c r="D109" s="131"/>
      <c r="E109" s="152"/>
      <c r="F109" s="153"/>
      <c r="G109" s="131"/>
      <c r="H109" s="144"/>
      <c r="I109" s="153"/>
      <c r="J109" s="131"/>
      <c r="K109" s="137"/>
      <c r="L109" s="131"/>
      <c r="M109" s="138"/>
      <c r="N109" s="137"/>
      <c r="O109" s="131"/>
      <c r="P109" s="144"/>
      <c r="Q109" s="131"/>
      <c r="R109" s="154"/>
      <c r="S109" s="136"/>
      <c r="T109" s="139"/>
      <c r="V109" s="139"/>
      <c r="W109" s="143"/>
      <c r="X109" s="139"/>
      <c r="Y109" s="131"/>
      <c r="Z109" s="137"/>
      <c r="AA109" s="131"/>
      <c r="AB109" s="144"/>
      <c r="AC109" s="138"/>
      <c r="AD109" s="144"/>
      <c r="AE109" s="145"/>
      <c r="AF109" s="131"/>
      <c r="AG109" s="146"/>
      <c r="AH109" s="147"/>
      <c r="AI109" s="131"/>
      <c r="AJ109" s="146"/>
      <c r="AK109" s="147"/>
      <c r="AL109" s="146"/>
      <c r="AM109" s="146"/>
      <c r="AN109" s="144"/>
      <c r="AO109" s="144"/>
      <c r="AP109" s="145"/>
      <c r="AQ109" s="139"/>
    </row>
    <row r="110" spans="1:44" s="71" customFormat="1" x14ac:dyDescent="0.3">
      <c r="B110" s="148"/>
      <c r="C110" s="140"/>
      <c r="D110" s="140"/>
      <c r="E110" s="155"/>
      <c r="F110" s="153"/>
      <c r="G110" s="131"/>
      <c r="H110" s="144"/>
      <c r="I110" s="153"/>
      <c r="J110" s="131"/>
      <c r="K110" s="137"/>
      <c r="L110" s="131"/>
      <c r="M110" s="138"/>
      <c r="N110" s="137"/>
      <c r="O110" s="131"/>
      <c r="P110" s="156"/>
      <c r="Q110" s="157"/>
      <c r="R110" s="154"/>
      <c r="S110" s="136"/>
      <c r="T110" s="139"/>
      <c r="V110" s="139"/>
      <c r="W110" s="143"/>
      <c r="X110" s="139"/>
      <c r="Y110" s="131"/>
      <c r="Z110" s="137"/>
      <c r="AA110" s="131"/>
      <c r="AB110" s="144"/>
      <c r="AC110" s="138"/>
      <c r="AD110" s="144"/>
      <c r="AE110" s="145"/>
      <c r="AF110" s="131"/>
      <c r="AG110" s="146"/>
      <c r="AH110" s="147"/>
      <c r="AI110" s="131"/>
      <c r="AJ110" s="146"/>
      <c r="AK110" s="147"/>
      <c r="AL110" s="146"/>
      <c r="AM110" s="146"/>
      <c r="AN110" s="144"/>
      <c r="AO110" s="144"/>
      <c r="AP110" s="145"/>
      <c r="AQ110" s="139"/>
    </row>
  </sheetData>
  <autoFilter ref="A4:AW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0.23622047244094491" right="0.23622047244094491" top="0.15748031496062992" bottom="0.15748031496062992" header="0.31496062992125984" footer="0.31496062992125984"/>
  <pageSetup paperSize="9" scale="45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2017-10-25T14:16:34Z</dcterms:created>
  <dcterms:modified xsi:type="dcterms:W3CDTF">2017-10-25T14:17:16Z</dcterms:modified>
</cp:coreProperties>
</file>